
<file path=[Content_Types].xml><?xml version="1.0" encoding="utf-8"?>
<Types xmlns="http://schemas.openxmlformats.org/package/2006/content-types">
  <Override PartName="/xl/styles.xml" ContentType="application/vnd.openxmlformats-officedocument.spreadsheetml.styl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sharedStrings.xml" ContentType="application/vnd.openxmlformats-officedocument.spreadsheetml.sharedStrings+xml"/>
  <Default Extension="rels" ContentType="application/vnd.openxmlformats-package.relationships+xml"/>
  <Override PartName="/xl/worksheets/sheet12.xml" ContentType="application/vnd.openxmlformats-officedocument.spreadsheetml.worksheet+xml"/>
  <Override PartName="/xl/drawings/drawing3.xml" ContentType="application/vnd.openxmlformats-officedocument.drawing+xml"/>
  <Default Extension="jpeg" ContentType="image/jpeg"/>
  <Override PartName="/xl/worksheets/sheet9.xml" ContentType="application/vnd.openxmlformats-officedocument.spreadsheetml.worksheet+xml"/>
  <Override PartName="/docProps/app.xml" ContentType="application/vnd.openxmlformats-officedocument.extended-properties+xml"/>
  <Override PartName="/xl/worksheets/sheet5.xml" ContentType="application/vnd.openxmlformats-officedocument.spreadsheetml.worksheet+xml"/>
  <Override PartName="/xl/charts/chart16.xml" ContentType="application/vnd.openxmlformats-officedocument.drawingml.chart+xml"/>
  <Override PartName="/xl/charts/chart24.xml" ContentType="application/vnd.openxmlformats-officedocument.drawingml.chart+xml"/>
  <Override PartName="/xl/charts/chart2.xml" ContentType="application/vnd.openxmlformats-officedocument.drawingml.chart+xml"/>
  <Default Extension="xml" ContentType="application/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drawings/drawing4.xml" ContentType="application/vnd.openxmlformats-officedocument.drawing+xml"/>
  <Override PartName="/xl/worksheets/sheet13.xml" ContentType="application/vnd.openxmlformats-officedocument.spreadsheetml.worksheet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charts/chart20.xml" ContentType="application/vnd.openxmlformats-officedocument.drawingml.chart+xml"/>
  <Override PartName="/xl/workbook.xml" ContentType="application/vnd.openxmlformats-officedocument.spreadsheetml.sheet.main+xml"/>
  <Override PartName="/xl/worksheets/sheet6.xml" ContentType="application/vnd.openxmlformats-officedocument.spreadsheetml.workshee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3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theme/theme1.xml" ContentType="application/vnd.openxmlformats-officedocument.them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worksheets/sheet2.xml" ContentType="application/vnd.openxmlformats-officedocument.spreadsheetml.worksheet+xml"/>
  <Override PartName="/xl/worksheets/sheet10.xml" ContentType="application/vnd.openxmlformats-officedocument.spreadsheetml.worksheet+xml"/>
  <Override PartName="/xl/charts/chart21.xml" ContentType="application/vnd.openxmlformats-officedocument.drawingml.chart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charts/chart18.xml" ContentType="application/vnd.openxmlformats-officedocument.drawingml.chart+xml"/>
  <Override PartName="/xl/charts/chart26.xml" ContentType="application/vnd.openxmlformats-officedocument.drawingml.chart+xml"/>
  <Override PartName="/xl/worksheets/sheet3.xml" ContentType="application/vnd.openxmlformats-officedocument.spreadsheetml.worksheet+xml"/>
  <Override PartName="/xl/charts/chart14.xml" ContentType="application/vnd.openxmlformats-officedocument.drawingml.chart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2.xml" ContentType="application/vnd.openxmlformats-officedocument.drawing+xml"/>
  <Override PartName="/xl/worksheets/sheet11.xml" ContentType="application/vnd.openxmlformats-officedocument.spreadsheetml.worksheet+xml"/>
  <Override PartName="/xl/charts/chart22.xml" ContentType="application/vnd.openxmlformats-officedocument.drawingml.chart+xml"/>
  <Override PartName="/xl/worksheets/sheet8.xml" ContentType="application/vnd.openxmlformats-officedocument.spreadsheetml.worksheet+xml"/>
  <Override PartName="/xl/charts/chart19.xml" ContentType="application/vnd.openxmlformats-officedocument.drawingml.chart+xml"/>
  <Override PartName="/xl/worksheets/sheet4.xml" ContentType="application/vnd.openxmlformats-officedocument.spreadsheetml.workshee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1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-20" yWindow="-20" windowWidth="21600" windowHeight="13480" tabRatio="617" firstSheet="4" activeTab="12"/>
  </bookViews>
  <sheets>
    <sheet name="Application Rate" sheetId="13" r:id="rId1"/>
    <sheet name="Ice Thickness" sheetId="12" r:id="rId2"/>
    <sheet name="Temp Mvmt" sheetId="11" r:id="rId3"/>
    <sheet name="Repeat Time" sheetId="10" r:id="rId4"/>
    <sheet name="Pvmt Matl" sheetId="9" r:id="rId5"/>
    <sheet name="Pvmt Age" sheetId="8" r:id="rId6"/>
    <sheet name="Sun" sheetId="7" r:id="rId7"/>
    <sheet name="Wind" sheetId="6" r:id="rId8"/>
    <sheet name="Shade" sheetId="1" r:id="rId9"/>
    <sheet name="ADT Eval" sheetId="3" r:id="rId10"/>
    <sheet name="Truck%" sheetId="4" r:id="rId11"/>
    <sheet name="Corrosion" sheetId="5" r:id="rId12"/>
    <sheet name="Envir Sens" sheetId="14" r:id="rId13"/>
  </sheets>
  <definedNames>
    <definedName name="_xlnm.Print_Area" localSheetId="9">'ADT Eval'!$A$1:$L$94</definedName>
    <definedName name="_xlnm.Print_Area" localSheetId="0">'Application Rate'!$A$1:$L$94</definedName>
    <definedName name="_xlnm.Print_Area" localSheetId="11">Corrosion!$A$1:$L$94</definedName>
    <definedName name="_xlnm.Print_Area" localSheetId="12">'Envir Sens'!$A$1:$L$94</definedName>
    <definedName name="_xlnm.Print_Area" localSheetId="1">'Ice Thickness'!$A$1:$L$94</definedName>
    <definedName name="_xlnm.Print_Area" localSheetId="5">'Pvmt Age'!$A$1:$L$94</definedName>
    <definedName name="_xlnm.Print_Area" localSheetId="4">'Pvmt Matl'!$A$1:$L$94</definedName>
    <definedName name="_xlnm.Print_Area" localSheetId="3">'Repeat Time'!$A$1:$L$94</definedName>
    <definedName name="_xlnm.Print_Area" localSheetId="8">Shade!$A$1:$L$94</definedName>
    <definedName name="_xlnm.Print_Area" localSheetId="6">Sun!$A$1:$L$94</definedName>
    <definedName name="_xlnm.Print_Area" localSheetId="2">'Temp Mvmt'!$A$1:$L$94</definedName>
    <definedName name="_xlnm.Print_Area" localSheetId="10">'Truck%'!$A$1:$L$94</definedName>
    <definedName name="_xlnm.Print_Area" localSheetId="7">Wind!$A$1:$L$94</definedName>
    <definedName name="Z_8940C9E8_64A8_AE49_B26E_ED85F945140D_.wvu.PrintArea" localSheetId="9" hidden="1">'ADT Eval'!$A$1:$L$94</definedName>
    <definedName name="Z_8940C9E8_64A8_AE49_B26E_ED85F945140D_.wvu.PrintArea" localSheetId="0" hidden="1">'Application Rate'!$A$1:$L$94</definedName>
    <definedName name="Z_8940C9E8_64A8_AE49_B26E_ED85F945140D_.wvu.PrintArea" localSheetId="11" hidden="1">Corrosion!$A$1:$L$94</definedName>
    <definedName name="Z_8940C9E8_64A8_AE49_B26E_ED85F945140D_.wvu.PrintArea" localSheetId="12" hidden="1">'Envir Sens'!$A$1:$L$94</definedName>
    <definedName name="Z_8940C9E8_64A8_AE49_B26E_ED85F945140D_.wvu.PrintArea" localSheetId="1" hidden="1">'Ice Thickness'!$A$1:$L$94</definedName>
    <definedName name="Z_8940C9E8_64A8_AE49_B26E_ED85F945140D_.wvu.PrintArea" localSheetId="5" hidden="1">'Pvmt Age'!$A$1:$L$94</definedName>
    <definedName name="Z_8940C9E8_64A8_AE49_B26E_ED85F945140D_.wvu.PrintArea" localSheetId="4" hidden="1">'Pvmt Matl'!$A$1:$L$94</definedName>
    <definedName name="Z_8940C9E8_64A8_AE49_B26E_ED85F945140D_.wvu.PrintArea" localSheetId="3" hidden="1">'Repeat Time'!$A$1:$L$94</definedName>
    <definedName name="Z_8940C9E8_64A8_AE49_B26E_ED85F945140D_.wvu.PrintArea" localSheetId="8" hidden="1">Shade!$A$1:$L$94</definedName>
    <definedName name="Z_8940C9E8_64A8_AE49_B26E_ED85F945140D_.wvu.PrintArea" localSheetId="6" hidden="1">Sun!$A$1:$L$94</definedName>
    <definedName name="Z_8940C9E8_64A8_AE49_B26E_ED85F945140D_.wvu.PrintArea" localSheetId="2" hidden="1">'Temp Mvmt'!$A$1:$L$94</definedName>
    <definedName name="Z_8940C9E8_64A8_AE49_B26E_ED85F945140D_.wvu.PrintArea" localSheetId="10" hidden="1">'Truck%'!$A$1:$L$94</definedName>
    <definedName name="Z_8940C9E8_64A8_AE49_B26E_ED85F945140D_.wvu.PrintArea" localSheetId="7" hidden="1">Wind!$A$1:$L$94</definedName>
  </definedNames>
  <calcPr calcId="130407" concurrentCalc="0"/>
  <customWorkbookViews>
    <customWorkbookView name="Stephen Druschel - Personal View" guid="{8940C9E8-64A8-AE49-B26E-ED85F945140D}" mergeInterval="0" personalView="1" xWindow="69" yWindow="63" windowWidth="1061" windowHeight="601" tabRatio="500" activeSheetId="1"/>
  </customWorkbookView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F48" i="3"/>
  <c r="AE48"/>
  <c r="AD48"/>
  <c r="AC48"/>
  <c r="AB48"/>
  <c r="AA48"/>
  <c r="Z48"/>
  <c r="Y48"/>
  <c r="X48"/>
  <c r="W48"/>
  <c r="V48"/>
  <c r="U48"/>
  <c r="T48"/>
  <c r="S48"/>
  <c r="R48"/>
  <c r="Q48"/>
  <c r="P48"/>
  <c r="O48"/>
  <c r="AF24"/>
  <c r="AF25"/>
  <c r="AF34"/>
  <c r="AF35"/>
  <c r="AF36"/>
  <c r="AF38"/>
  <c r="AF39"/>
  <c r="AF41"/>
  <c r="AF42"/>
  <c r="AF43"/>
  <c r="AF44"/>
  <c r="AF46"/>
  <c r="AF47"/>
  <c r="AF49"/>
  <c r="AF71"/>
  <c r="AE24"/>
  <c r="AE25"/>
  <c r="AE34"/>
  <c r="AE35"/>
  <c r="AE36"/>
  <c r="AE38"/>
  <c r="AE39"/>
  <c r="AE41"/>
  <c r="AE42"/>
  <c r="AE43"/>
  <c r="AE44"/>
  <c r="AE46"/>
  <c r="AE47"/>
  <c r="AE49"/>
  <c r="AE71"/>
  <c r="AD24"/>
  <c r="AD25"/>
  <c r="AD34"/>
  <c r="AD35"/>
  <c r="AD36"/>
  <c r="AD38"/>
  <c r="AD39"/>
  <c r="AD41"/>
  <c r="AD42"/>
  <c r="AD43"/>
  <c r="AD44"/>
  <c r="AD46"/>
  <c r="AD47"/>
  <c r="AD49"/>
  <c r="AD71"/>
  <c r="AC24"/>
  <c r="AC25"/>
  <c r="AC34"/>
  <c r="AC35"/>
  <c r="AC36"/>
  <c r="AC38"/>
  <c r="AC39"/>
  <c r="AC41"/>
  <c r="AC42"/>
  <c r="AC43"/>
  <c r="AC44"/>
  <c r="AC46"/>
  <c r="AC47"/>
  <c r="AC49"/>
  <c r="AC71"/>
  <c r="AB24"/>
  <c r="AB25"/>
  <c r="AB34"/>
  <c r="AB35"/>
  <c r="AB36"/>
  <c r="AB38"/>
  <c r="AB39"/>
  <c r="AB41"/>
  <c r="AB42"/>
  <c r="AB43"/>
  <c r="AB44"/>
  <c r="AB46"/>
  <c r="AB47"/>
  <c r="AB49"/>
  <c r="AB71"/>
  <c r="AA24"/>
  <c r="AA25"/>
  <c r="AA34"/>
  <c r="AA35"/>
  <c r="AA36"/>
  <c r="AA38"/>
  <c r="AA39"/>
  <c r="AA41"/>
  <c r="AA42"/>
  <c r="AA43"/>
  <c r="AA44"/>
  <c r="AA46"/>
  <c r="AA47"/>
  <c r="AA49"/>
  <c r="AA71"/>
  <c r="Z24"/>
  <c r="Z25"/>
  <c r="Z34"/>
  <c r="Z35"/>
  <c r="Z36"/>
  <c r="Z38"/>
  <c r="Z39"/>
  <c r="Z41"/>
  <c r="Z42"/>
  <c r="Z43"/>
  <c r="Z44"/>
  <c r="Z46"/>
  <c r="Z47"/>
  <c r="Z49"/>
  <c r="Z71"/>
  <c r="Y24"/>
  <c r="Y25"/>
  <c r="Y34"/>
  <c r="Y35"/>
  <c r="Y36"/>
  <c r="Y38"/>
  <c r="Y39"/>
  <c r="Y41"/>
  <c r="Y42"/>
  <c r="Y43"/>
  <c r="Y44"/>
  <c r="Y46"/>
  <c r="Y47"/>
  <c r="Y49"/>
  <c r="Y71"/>
  <c r="X24"/>
  <c r="X25"/>
  <c r="X34"/>
  <c r="X35"/>
  <c r="X36"/>
  <c r="X38"/>
  <c r="X39"/>
  <c r="X41"/>
  <c r="X42"/>
  <c r="X43"/>
  <c r="X44"/>
  <c r="X46"/>
  <c r="X47"/>
  <c r="X49"/>
  <c r="X71"/>
  <c r="W24"/>
  <c r="W25"/>
  <c r="W34"/>
  <c r="W35"/>
  <c r="W36"/>
  <c r="W38"/>
  <c r="W39"/>
  <c r="W41"/>
  <c r="W42"/>
  <c r="W43"/>
  <c r="W44"/>
  <c r="W46"/>
  <c r="W47"/>
  <c r="W49"/>
  <c r="W71"/>
  <c r="V24"/>
  <c r="V25"/>
  <c r="V34"/>
  <c r="V35"/>
  <c r="V36"/>
  <c r="V38"/>
  <c r="V39"/>
  <c r="V41"/>
  <c r="V42"/>
  <c r="V43"/>
  <c r="V44"/>
  <c r="V46"/>
  <c r="V47"/>
  <c r="V49"/>
  <c r="V71"/>
  <c r="U24"/>
  <c r="U25"/>
  <c r="U34"/>
  <c r="U35"/>
  <c r="U36"/>
  <c r="U38"/>
  <c r="U39"/>
  <c r="U41"/>
  <c r="U42"/>
  <c r="U43"/>
  <c r="U44"/>
  <c r="U46"/>
  <c r="U47"/>
  <c r="U49"/>
  <c r="U71"/>
  <c r="T24"/>
  <c r="T25"/>
  <c r="T34"/>
  <c r="T35"/>
  <c r="T36"/>
  <c r="T38"/>
  <c r="T39"/>
  <c r="T41"/>
  <c r="T42"/>
  <c r="T43"/>
  <c r="T44"/>
  <c r="T46"/>
  <c r="T47"/>
  <c r="T49"/>
  <c r="T71"/>
  <c r="S24"/>
  <c r="S25"/>
  <c r="S34"/>
  <c r="S35"/>
  <c r="S36"/>
  <c r="S38"/>
  <c r="S39"/>
  <c r="S41"/>
  <c r="S42"/>
  <c r="S43"/>
  <c r="S44"/>
  <c r="S46"/>
  <c r="S47"/>
  <c r="S49"/>
  <c r="S71"/>
  <c r="R24"/>
  <c r="R25"/>
  <c r="R34"/>
  <c r="R35"/>
  <c r="R36"/>
  <c r="R38"/>
  <c r="R39"/>
  <c r="R41"/>
  <c r="R42"/>
  <c r="R43"/>
  <c r="R44"/>
  <c r="R46"/>
  <c r="R47"/>
  <c r="R49"/>
  <c r="R71"/>
  <c r="Q24"/>
  <c r="Q25"/>
  <c r="Q34"/>
  <c r="Q35"/>
  <c r="Q36"/>
  <c r="Q38"/>
  <c r="Q39"/>
  <c r="Q41"/>
  <c r="Q42"/>
  <c r="Q43"/>
  <c r="Q44"/>
  <c r="Q46"/>
  <c r="Q47"/>
  <c r="Q49"/>
  <c r="Q71"/>
  <c r="P24"/>
  <c r="P25"/>
  <c r="P34"/>
  <c r="P35"/>
  <c r="P36"/>
  <c r="P38"/>
  <c r="P39"/>
  <c r="P41"/>
  <c r="P42"/>
  <c r="P43"/>
  <c r="P44"/>
  <c r="P46"/>
  <c r="P47"/>
  <c r="P49"/>
  <c r="P71"/>
  <c r="O24"/>
  <c r="O25"/>
  <c r="O34"/>
  <c r="O35"/>
  <c r="O36"/>
  <c r="O38"/>
  <c r="O39"/>
  <c r="O41"/>
  <c r="O42"/>
  <c r="O43"/>
  <c r="O44"/>
  <c r="O46"/>
  <c r="O47"/>
  <c r="O49"/>
  <c r="O71"/>
  <c r="N10"/>
  <c r="N11"/>
  <c r="N12"/>
  <c r="N13"/>
  <c r="N14"/>
  <c r="N15"/>
  <c r="N16"/>
  <c r="N17"/>
  <c r="N18"/>
  <c r="N19"/>
  <c r="N20"/>
  <c r="N21"/>
  <c r="N71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AF30"/>
  <c r="AF56"/>
  <c r="AE30"/>
  <c r="AE56"/>
  <c r="AD30"/>
  <c r="AD56"/>
  <c r="AC30"/>
  <c r="AC56"/>
  <c r="AB30"/>
  <c r="AB56"/>
  <c r="AA30"/>
  <c r="AA56"/>
  <c r="Z30"/>
  <c r="Z56"/>
  <c r="Y30"/>
  <c r="Y56"/>
  <c r="X30"/>
  <c r="X56"/>
  <c r="W30"/>
  <c r="W56"/>
  <c r="V30"/>
  <c r="V56"/>
  <c r="U30"/>
  <c r="U56"/>
  <c r="T30"/>
  <c r="T56"/>
  <c r="S30"/>
  <c r="S56"/>
  <c r="R30"/>
  <c r="R56"/>
  <c r="Q30"/>
  <c r="Q56"/>
  <c r="P30"/>
  <c r="P56"/>
  <c r="O30"/>
  <c r="O56"/>
  <c r="AF50"/>
  <c r="AE50"/>
  <c r="AD50"/>
  <c r="AC50"/>
  <c r="AB50"/>
  <c r="AA50"/>
  <c r="Z50"/>
  <c r="Y50"/>
  <c r="X50"/>
  <c r="W50"/>
  <c r="V50"/>
  <c r="U50"/>
  <c r="N48"/>
  <c r="N47"/>
  <c r="N46"/>
  <c r="N45"/>
  <c r="N44"/>
  <c r="N43"/>
  <c r="N42"/>
  <c r="N41"/>
  <c r="N40"/>
  <c r="N39"/>
  <c r="N38"/>
  <c r="N37"/>
  <c r="N36"/>
  <c r="N35"/>
  <c r="N34"/>
  <c r="N33"/>
  <c r="P48" i="13"/>
  <c r="Q48"/>
  <c r="R48"/>
  <c r="S48"/>
  <c r="T48"/>
  <c r="O48"/>
  <c r="T24"/>
  <c r="T25"/>
  <c r="T34"/>
  <c r="T35"/>
  <c r="T36"/>
  <c r="T38"/>
  <c r="T39"/>
  <c r="T41"/>
  <c r="T42"/>
  <c r="T43"/>
  <c r="T44"/>
  <c r="T46"/>
  <c r="T47"/>
  <c r="T49"/>
  <c r="T71"/>
  <c r="S24"/>
  <c r="S25"/>
  <c r="S34"/>
  <c r="S35"/>
  <c r="S36"/>
  <c r="S38"/>
  <c r="S39"/>
  <c r="S41"/>
  <c r="S42"/>
  <c r="S43"/>
  <c r="S44"/>
  <c r="S46"/>
  <c r="S47"/>
  <c r="S49"/>
  <c r="S71"/>
  <c r="R24"/>
  <c r="R25"/>
  <c r="R34"/>
  <c r="R35"/>
  <c r="R36"/>
  <c r="R38"/>
  <c r="R39"/>
  <c r="R41"/>
  <c r="R42"/>
  <c r="R43"/>
  <c r="R44"/>
  <c r="R46"/>
  <c r="R47"/>
  <c r="R49"/>
  <c r="R71"/>
  <c r="Q24"/>
  <c r="Q25"/>
  <c r="Q34"/>
  <c r="Q35"/>
  <c r="Q36"/>
  <c r="Q38"/>
  <c r="Q39"/>
  <c r="Q41"/>
  <c r="Q42"/>
  <c r="Q43"/>
  <c r="Q44"/>
  <c r="Q46"/>
  <c r="Q47"/>
  <c r="Q49"/>
  <c r="Q71"/>
  <c r="P24"/>
  <c r="P25"/>
  <c r="P34"/>
  <c r="P35"/>
  <c r="P36"/>
  <c r="P38"/>
  <c r="P39"/>
  <c r="P41"/>
  <c r="P42"/>
  <c r="P43"/>
  <c r="P44"/>
  <c r="P46"/>
  <c r="P47"/>
  <c r="P49"/>
  <c r="P71"/>
  <c r="O24"/>
  <c r="O25"/>
  <c r="O34"/>
  <c r="O35"/>
  <c r="O36"/>
  <c r="O38"/>
  <c r="O39"/>
  <c r="O41"/>
  <c r="O42"/>
  <c r="O43"/>
  <c r="O44"/>
  <c r="O46"/>
  <c r="O47"/>
  <c r="O49"/>
  <c r="O71"/>
  <c r="N10"/>
  <c r="N11"/>
  <c r="N12"/>
  <c r="N13"/>
  <c r="N14"/>
  <c r="N15"/>
  <c r="N16"/>
  <c r="N17"/>
  <c r="N18"/>
  <c r="N19"/>
  <c r="N20"/>
  <c r="N21"/>
  <c r="N71"/>
  <c r="T70"/>
  <c r="S70"/>
  <c r="R70"/>
  <c r="Q70"/>
  <c r="P70"/>
  <c r="O70"/>
  <c r="N70"/>
  <c r="T69"/>
  <c r="S69"/>
  <c r="R69"/>
  <c r="Q69"/>
  <c r="P69"/>
  <c r="O69"/>
  <c r="N69"/>
  <c r="T68"/>
  <c r="S68"/>
  <c r="R68"/>
  <c r="Q68"/>
  <c r="P68"/>
  <c r="O68"/>
  <c r="N68"/>
  <c r="T67"/>
  <c r="S67"/>
  <c r="R67"/>
  <c r="Q67"/>
  <c r="P67"/>
  <c r="O67"/>
  <c r="N67"/>
  <c r="T66"/>
  <c r="S66"/>
  <c r="R66"/>
  <c r="Q66"/>
  <c r="P66"/>
  <c r="O66"/>
  <c r="N66"/>
  <c r="T65"/>
  <c r="S65"/>
  <c r="R65"/>
  <c r="Q65"/>
  <c r="P65"/>
  <c r="O65"/>
  <c r="N65"/>
  <c r="T64"/>
  <c r="S64"/>
  <c r="R64"/>
  <c r="Q64"/>
  <c r="P64"/>
  <c r="O64"/>
  <c r="N64"/>
  <c r="T63"/>
  <c r="S63"/>
  <c r="R63"/>
  <c r="Q63"/>
  <c r="P63"/>
  <c r="O63"/>
  <c r="N63"/>
  <c r="T62"/>
  <c r="S62"/>
  <c r="R62"/>
  <c r="Q62"/>
  <c r="P62"/>
  <c r="O62"/>
  <c r="N62"/>
  <c r="T61"/>
  <c r="S61"/>
  <c r="R61"/>
  <c r="Q61"/>
  <c r="P61"/>
  <c r="O61"/>
  <c r="N61"/>
  <c r="T60"/>
  <c r="S60"/>
  <c r="R60"/>
  <c r="Q60"/>
  <c r="P60"/>
  <c r="O60"/>
  <c r="N60"/>
  <c r="T59"/>
  <c r="S59"/>
  <c r="R59"/>
  <c r="Q59"/>
  <c r="P59"/>
  <c r="O59"/>
  <c r="N59"/>
  <c r="T58"/>
  <c r="S58"/>
  <c r="R58"/>
  <c r="Q58"/>
  <c r="P58"/>
  <c r="O58"/>
  <c r="N58"/>
  <c r="T57"/>
  <c r="S57"/>
  <c r="R57"/>
  <c r="Q57"/>
  <c r="P57"/>
  <c r="O57"/>
  <c r="T30"/>
  <c r="T56"/>
  <c r="S30"/>
  <c r="S56"/>
  <c r="R30"/>
  <c r="R56"/>
  <c r="Q30"/>
  <c r="Q56"/>
  <c r="P30"/>
  <c r="P56"/>
  <c r="O30"/>
  <c r="O56"/>
  <c r="N48"/>
  <c r="N47"/>
  <c r="N46"/>
  <c r="N45"/>
  <c r="N44"/>
  <c r="N43"/>
  <c r="N42"/>
  <c r="N41"/>
  <c r="N40"/>
  <c r="N39"/>
  <c r="N38"/>
  <c r="N37"/>
  <c r="N36"/>
  <c r="N35"/>
  <c r="N34"/>
  <c r="N33"/>
  <c r="O60" i="5"/>
  <c r="P60"/>
  <c r="Q60"/>
  <c r="R60"/>
  <c r="S60"/>
  <c r="T60"/>
  <c r="O61"/>
  <c r="P61"/>
  <c r="Q61"/>
  <c r="R61"/>
  <c r="S61"/>
  <c r="T61"/>
  <c r="O62"/>
  <c r="P62"/>
  <c r="Q62"/>
  <c r="R62"/>
  <c r="S62"/>
  <c r="T62"/>
  <c r="O63"/>
  <c r="P63"/>
  <c r="Q63"/>
  <c r="R63"/>
  <c r="S63"/>
  <c r="T63"/>
  <c r="O64"/>
  <c r="P64"/>
  <c r="Q64"/>
  <c r="R64"/>
  <c r="S64"/>
  <c r="T64"/>
  <c r="O65"/>
  <c r="P65"/>
  <c r="Q65"/>
  <c r="R65"/>
  <c r="S65"/>
  <c r="T65"/>
  <c r="O66"/>
  <c r="P66"/>
  <c r="Q66"/>
  <c r="R66"/>
  <c r="S66"/>
  <c r="T66"/>
  <c r="O67"/>
  <c r="P67"/>
  <c r="Q67"/>
  <c r="R67"/>
  <c r="S67"/>
  <c r="T67"/>
  <c r="O68"/>
  <c r="P68"/>
  <c r="Q68"/>
  <c r="R68"/>
  <c r="S68"/>
  <c r="T68"/>
  <c r="O69"/>
  <c r="P69"/>
  <c r="Q69"/>
  <c r="R69"/>
  <c r="S69"/>
  <c r="T69"/>
  <c r="O70"/>
  <c r="P70"/>
  <c r="Q70"/>
  <c r="R70"/>
  <c r="S70"/>
  <c r="T70"/>
  <c r="O71"/>
  <c r="P71"/>
  <c r="Q71"/>
  <c r="R71"/>
  <c r="S71"/>
  <c r="T71"/>
  <c r="T59"/>
  <c r="S59"/>
  <c r="R59"/>
  <c r="Q59"/>
  <c r="P59"/>
  <c r="O59"/>
  <c r="T48"/>
  <c r="S48"/>
  <c r="R48"/>
  <c r="Q48"/>
  <c r="P48"/>
  <c r="O48"/>
  <c r="T24"/>
  <c r="T25"/>
  <c r="T34"/>
  <c r="T35"/>
  <c r="T36"/>
  <c r="T38"/>
  <c r="T39"/>
  <c r="T41"/>
  <c r="T42"/>
  <c r="T43"/>
  <c r="T44"/>
  <c r="T46"/>
  <c r="T47"/>
  <c r="T49"/>
  <c r="S24"/>
  <c r="S25"/>
  <c r="S34"/>
  <c r="S35"/>
  <c r="S36"/>
  <c r="S38"/>
  <c r="S39"/>
  <c r="S41"/>
  <c r="S42"/>
  <c r="S43"/>
  <c r="S44"/>
  <c r="S46"/>
  <c r="S47"/>
  <c r="S49"/>
  <c r="R24"/>
  <c r="R25"/>
  <c r="R34"/>
  <c r="R35"/>
  <c r="R36"/>
  <c r="R38"/>
  <c r="R39"/>
  <c r="R41"/>
  <c r="R42"/>
  <c r="R43"/>
  <c r="R44"/>
  <c r="R46"/>
  <c r="R47"/>
  <c r="R49"/>
  <c r="Q24"/>
  <c r="Q25"/>
  <c r="Q34"/>
  <c r="Q35"/>
  <c r="Q36"/>
  <c r="Q38"/>
  <c r="Q39"/>
  <c r="Q41"/>
  <c r="Q42"/>
  <c r="Q43"/>
  <c r="Q44"/>
  <c r="Q46"/>
  <c r="Q47"/>
  <c r="Q49"/>
  <c r="P24"/>
  <c r="P25"/>
  <c r="P34"/>
  <c r="P35"/>
  <c r="P36"/>
  <c r="P38"/>
  <c r="P39"/>
  <c r="P41"/>
  <c r="P42"/>
  <c r="P43"/>
  <c r="P44"/>
  <c r="P46"/>
  <c r="P47"/>
  <c r="P49"/>
  <c r="O24"/>
  <c r="O25"/>
  <c r="O34"/>
  <c r="O35"/>
  <c r="O36"/>
  <c r="O38"/>
  <c r="O39"/>
  <c r="O41"/>
  <c r="O42"/>
  <c r="O43"/>
  <c r="O44"/>
  <c r="O46"/>
  <c r="O47"/>
  <c r="O49"/>
  <c r="N10"/>
  <c r="N11"/>
  <c r="N12"/>
  <c r="N13"/>
  <c r="N14"/>
  <c r="N15"/>
  <c r="N16"/>
  <c r="N17"/>
  <c r="N18"/>
  <c r="N19"/>
  <c r="N20"/>
  <c r="N21"/>
  <c r="N71"/>
  <c r="N70"/>
  <c r="N69"/>
  <c r="N68"/>
  <c r="N67"/>
  <c r="N66"/>
  <c r="N65"/>
  <c r="N64"/>
  <c r="N63"/>
  <c r="N62"/>
  <c r="N61"/>
  <c r="N60"/>
  <c r="N59"/>
  <c r="T58"/>
  <c r="S58"/>
  <c r="R58"/>
  <c r="Q58"/>
  <c r="P58"/>
  <c r="O58"/>
  <c r="N58"/>
  <c r="T57"/>
  <c r="S57"/>
  <c r="R57"/>
  <c r="Q57"/>
  <c r="P57"/>
  <c r="O57"/>
  <c r="T30"/>
  <c r="T56"/>
  <c r="S30"/>
  <c r="S56"/>
  <c r="R30"/>
  <c r="R56"/>
  <c r="Q30"/>
  <c r="Q56"/>
  <c r="P30"/>
  <c r="P56"/>
  <c r="O30"/>
  <c r="O56"/>
  <c r="N48"/>
  <c r="N47"/>
  <c r="N46"/>
  <c r="N45"/>
  <c r="N44"/>
  <c r="N43"/>
  <c r="N42"/>
  <c r="N41"/>
  <c r="N40"/>
  <c r="N39"/>
  <c r="N38"/>
  <c r="N37"/>
  <c r="N36"/>
  <c r="N35"/>
  <c r="N34"/>
  <c r="N33"/>
  <c r="O60" i="14"/>
  <c r="P60"/>
  <c r="Q60"/>
  <c r="R60"/>
  <c r="S60"/>
  <c r="T60"/>
  <c r="O61"/>
  <c r="P61"/>
  <c r="Q61"/>
  <c r="R61"/>
  <c r="S61"/>
  <c r="T61"/>
  <c r="O62"/>
  <c r="P62"/>
  <c r="Q62"/>
  <c r="R62"/>
  <c r="S62"/>
  <c r="T62"/>
  <c r="O63"/>
  <c r="P63"/>
  <c r="Q63"/>
  <c r="R63"/>
  <c r="S63"/>
  <c r="T63"/>
  <c r="O64"/>
  <c r="P64"/>
  <c r="Q64"/>
  <c r="R64"/>
  <c r="S64"/>
  <c r="T64"/>
  <c r="O65"/>
  <c r="P65"/>
  <c r="Q65"/>
  <c r="R65"/>
  <c r="S65"/>
  <c r="T65"/>
  <c r="O66"/>
  <c r="P66"/>
  <c r="Q66"/>
  <c r="R66"/>
  <c r="S66"/>
  <c r="T66"/>
  <c r="O67"/>
  <c r="P67"/>
  <c r="Q67"/>
  <c r="R67"/>
  <c r="S67"/>
  <c r="T67"/>
  <c r="O68"/>
  <c r="P68"/>
  <c r="Q68"/>
  <c r="R68"/>
  <c r="S68"/>
  <c r="T68"/>
  <c r="O69"/>
  <c r="P69"/>
  <c r="Q69"/>
  <c r="R69"/>
  <c r="S69"/>
  <c r="T69"/>
  <c r="O70"/>
  <c r="P70"/>
  <c r="Q70"/>
  <c r="R70"/>
  <c r="S70"/>
  <c r="T70"/>
  <c r="O71"/>
  <c r="P71"/>
  <c r="Q71"/>
  <c r="R71"/>
  <c r="S71"/>
  <c r="T71"/>
  <c r="T59"/>
  <c r="S59"/>
  <c r="R59"/>
  <c r="Q59"/>
  <c r="P59"/>
  <c r="O59"/>
  <c r="T48"/>
  <c r="S48"/>
  <c r="R48"/>
  <c r="Q48"/>
  <c r="P48"/>
  <c r="O48"/>
  <c r="T24"/>
  <c r="T25"/>
  <c r="T34"/>
  <c r="T35"/>
  <c r="T36"/>
  <c r="T38"/>
  <c r="T39"/>
  <c r="T41"/>
  <c r="T42"/>
  <c r="T43"/>
  <c r="T44"/>
  <c r="T46"/>
  <c r="T47"/>
  <c r="T49"/>
  <c r="S24"/>
  <c r="S25"/>
  <c r="S34"/>
  <c r="S35"/>
  <c r="S36"/>
  <c r="S38"/>
  <c r="S39"/>
  <c r="S41"/>
  <c r="S42"/>
  <c r="S43"/>
  <c r="S44"/>
  <c r="S46"/>
  <c r="S47"/>
  <c r="S49"/>
  <c r="R24"/>
  <c r="R25"/>
  <c r="R34"/>
  <c r="R35"/>
  <c r="R36"/>
  <c r="R38"/>
  <c r="R39"/>
  <c r="R41"/>
  <c r="R42"/>
  <c r="R43"/>
  <c r="R44"/>
  <c r="R46"/>
  <c r="R47"/>
  <c r="R49"/>
  <c r="Q24"/>
  <c r="Q25"/>
  <c r="Q34"/>
  <c r="Q35"/>
  <c r="Q36"/>
  <c r="Q38"/>
  <c r="Q39"/>
  <c r="Q41"/>
  <c r="Q42"/>
  <c r="Q43"/>
  <c r="Q44"/>
  <c r="Q46"/>
  <c r="Q47"/>
  <c r="Q49"/>
  <c r="P24"/>
  <c r="P25"/>
  <c r="P34"/>
  <c r="P35"/>
  <c r="P36"/>
  <c r="P38"/>
  <c r="P39"/>
  <c r="P41"/>
  <c r="P42"/>
  <c r="P43"/>
  <c r="P44"/>
  <c r="P46"/>
  <c r="P47"/>
  <c r="P49"/>
  <c r="O24"/>
  <c r="O25"/>
  <c r="O34"/>
  <c r="O35"/>
  <c r="O36"/>
  <c r="O38"/>
  <c r="O39"/>
  <c r="O41"/>
  <c r="O42"/>
  <c r="O43"/>
  <c r="O44"/>
  <c r="O46"/>
  <c r="O47"/>
  <c r="O49"/>
  <c r="N10"/>
  <c r="N11"/>
  <c r="N12"/>
  <c r="N13"/>
  <c r="N14"/>
  <c r="N15"/>
  <c r="N16"/>
  <c r="N17"/>
  <c r="N18"/>
  <c r="N19"/>
  <c r="N20"/>
  <c r="N21"/>
  <c r="N71"/>
  <c r="N70"/>
  <c r="N69"/>
  <c r="N68"/>
  <c r="N67"/>
  <c r="N66"/>
  <c r="N65"/>
  <c r="N64"/>
  <c r="N63"/>
  <c r="N62"/>
  <c r="N61"/>
  <c r="N60"/>
  <c r="N59"/>
  <c r="T58"/>
  <c r="S58"/>
  <c r="R58"/>
  <c r="Q58"/>
  <c r="P58"/>
  <c r="O58"/>
  <c r="N58"/>
  <c r="T57"/>
  <c r="S57"/>
  <c r="R57"/>
  <c r="Q57"/>
  <c r="P57"/>
  <c r="O57"/>
  <c r="T30"/>
  <c r="T56"/>
  <c r="S30"/>
  <c r="S56"/>
  <c r="R30"/>
  <c r="R56"/>
  <c r="Q30"/>
  <c r="Q56"/>
  <c r="P30"/>
  <c r="P56"/>
  <c r="O30"/>
  <c r="O56"/>
  <c r="N48"/>
  <c r="N47"/>
  <c r="N46"/>
  <c r="N45"/>
  <c r="N44"/>
  <c r="N43"/>
  <c r="N42"/>
  <c r="N41"/>
  <c r="N40"/>
  <c r="N39"/>
  <c r="N38"/>
  <c r="N37"/>
  <c r="N36"/>
  <c r="N35"/>
  <c r="N34"/>
  <c r="N33"/>
  <c r="O60" i="12"/>
  <c r="P60"/>
  <c r="Q60"/>
  <c r="R60"/>
  <c r="S60"/>
  <c r="T60"/>
  <c r="O61"/>
  <c r="P61"/>
  <c r="Q61"/>
  <c r="R61"/>
  <c r="S61"/>
  <c r="T61"/>
  <c r="O62"/>
  <c r="P62"/>
  <c r="Q62"/>
  <c r="R62"/>
  <c r="S62"/>
  <c r="T62"/>
  <c r="O63"/>
  <c r="P63"/>
  <c r="Q63"/>
  <c r="R63"/>
  <c r="S63"/>
  <c r="T63"/>
  <c r="O64"/>
  <c r="P64"/>
  <c r="Q64"/>
  <c r="R64"/>
  <c r="S64"/>
  <c r="T64"/>
  <c r="O65"/>
  <c r="P65"/>
  <c r="Q65"/>
  <c r="R65"/>
  <c r="S65"/>
  <c r="T65"/>
  <c r="O66"/>
  <c r="P66"/>
  <c r="Q66"/>
  <c r="R66"/>
  <c r="S66"/>
  <c r="T66"/>
  <c r="O67"/>
  <c r="P67"/>
  <c r="Q67"/>
  <c r="R67"/>
  <c r="S67"/>
  <c r="T67"/>
  <c r="O68"/>
  <c r="P68"/>
  <c r="Q68"/>
  <c r="R68"/>
  <c r="S68"/>
  <c r="T68"/>
  <c r="O69"/>
  <c r="P69"/>
  <c r="Q69"/>
  <c r="R69"/>
  <c r="S69"/>
  <c r="T69"/>
  <c r="O70"/>
  <c r="P70"/>
  <c r="Q70"/>
  <c r="R70"/>
  <c r="S70"/>
  <c r="T70"/>
  <c r="O71"/>
  <c r="P71"/>
  <c r="Q71"/>
  <c r="R71"/>
  <c r="S71"/>
  <c r="T71"/>
  <c r="T59"/>
  <c r="S59"/>
  <c r="R59"/>
  <c r="Q59"/>
  <c r="P59"/>
  <c r="O59"/>
  <c r="T48"/>
  <c r="S48"/>
  <c r="R48"/>
  <c r="Q48"/>
  <c r="P48"/>
  <c r="O48"/>
  <c r="T24"/>
  <c r="T25"/>
  <c r="T34"/>
  <c r="T35"/>
  <c r="T36"/>
  <c r="T38"/>
  <c r="T39"/>
  <c r="T41"/>
  <c r="T42"/>
  <c r="T43"/>
  <c r="T44"/>
  <c r="T46"/>
  <c r="T47"/>
  <c r="T49"/>
  <c r="S24"/>
  <c r="S25"/>
  <c r="S34"/>
  <c r="S35"/>
  <c r="S36"/>
  <c r="S38"/>
  <c r="S39"/>
  <c r="S41"/>
  <c r="S42"/>
  <c r="S43"/>
  <c r="S44"/>
  <c r="S46"/>
  <c r="S47"/>
  <c r="S49"/>
  <c r="R24"/>
  <c r="R25"/>
  <c r="R34"/>
  <c r="R35"/>
  <c r="R36"/>
  <c r="R38"/>
  <c r="R39"/>
  <c r="R41"/>
  <c r="R42"/>
  <c r="R43"/>
  <c r="R44"/>
  <c r="R46"/>
  <c r="R47"/>
  <c r="R49"/>
  <c r="Q24"/>
  <c r="Q25"/>
  <c r="Q34"/>
  <c r="Q35"/>
  <c r="Q36"/>
  <c r="Q38"/>
  <c r="Q39"/>
  <c r="Q41"/>
  <c r="Q42"/>
  <c r="Q43"/>
  <c r="Q44"/>
  <c r="Q46"/>
  <c r="Q47"/>
  <c r="Q49"/>
  <c r="P24"/>
  <c r="P25"/>
  <c r="P34"/>
  <c r="P35"/>
  <c r="P36"/>
  <c r="P38"/>
  <c r="P39"/>
  <c r="P41"/>
  <c r="P42"/>
  <c r="P43"/>
  <c r="P44"/>
  <c r="P46"/>
  <c r="P47"/>
  <c r="P49"/>
  <c r="O24"/>
  <c r="O25"/>
  <c r="O34"/>
  <c r="O35"/>
  <c r="O36"/>
  <c r="O38"/>
  <c r="O39"/>
  <c r="O41"/>
  <c r="O42"/>
  <c r="O43"/>
  <c r="O44"/>
  <c r="O46"/>
  <c r="O47"/>
  <c r="O49"/>
  <c r="N10"/>
  <c r="N11"/>
  <c r="N12"/>
  <c r="N13"/>
  <c r="N14"/>
  <c r="N15"/>
  <c r="N16"/>
  <c r="N17"/>
  <c r="N18"/>
  <c r="N19"/>
  <c r="N20"/>
  <c r="N21"/>
  <c r="N71"/>
  <c r="N70"/>
  <c r="N69"/>
  <c r="N68"/>
  <c r="N67"/>
  <c r="N66"/>
  <c r="N65"/>
  <c r="N64"/>
  <c r="N63"/>
  <c r="N62"/>
  <c r="N61"/>
  <c r="N60"/>
  <c r="N59"/>
  <c r="T58"/>
  <c r="S58"/>
  <c r="R58"/>
  <c r="Q58"/>
  <c r="P58"/>
  <c r="O58"/>
  <c r="N58"/>
  <c r="T57"/>
  <c r="S57"/>
  <c r="R57"/>
  <c r="Q57"/>
  <c r="P57"/>
  <c r="O57"/>
  <c r="T30"/>
  <c r="T56"/>
  <c r="S30"/>
  <c r="S56"/>
  <c r="R30"/>
  <c r="R56"/>
  <c r="Q30"/>
  <c r="Q56"/>
  <c r="P30"/>
  <c r="P56"/>
  <c r="O30"/>
  <c r="O56"/>
  <c r="N48"/>
  <c r="N47"/>
  <c r="N46"/>
  <c r="N45"/>
  <c r="N44"/>
  <c r="N43"/>
  <c r="N42"/>
  <c r="N41"/>
  <c r="N40"/>
  <c r="N39"/>
  <c r="N38"/>
  <c r="N37"/>
  <c r="N36"/>
  <c r="N35"/>
  <c r="N34"/>
  <c r="N33"/>
  <c r="O60" i="8"/>
  <c r="P60"/>
  <c r="Q60"/>
  <c r="R60"/>
  <c r="S60"/>
  <c r="T60"/>
  <c r="O61"/>
  <c r="P61"/>
  <c r="Q61"/>
  <c r="R61"/>
  <c r="S61"/>
  <c r="T61"/>
  <c r="O62"/>
  <c r="P62"/>
  <c r="Q62"/>
  <c r="R62"/>
  <c r="S62"/>
  <c r="T62"/>
  <c r="O63"/>
  <c r="P63"/>
  <c r="Q63"/>
  <c r="R63"/>
  <c r="S63"/>
  <c r="T63"/>
  <c r="O64"/>
  <c r="P64"/>
  <c r="Q64"/>
  <c r="R64"/>
  <c r="S64"/>
  <c r="T64"/>
  <c r="O65"/>
  <c r="P65"/>
  <c r="Q65"/>
  <c r="R65"/>
  <c r="S65"/>
  <c r="T65"/>
  <c r="O66"/>
  <c r="P66"/>
  <c r="Q66"/>
  <c r="R66"/>
  <c r="S66"/>
  <c r="T66"/>
  <c r="O67"/>
  <c r="P67"/>
  <c r="Q67"/>
  <c r="R67"/>
  <c r="S67"/>
  <c r="T67"/>
  <c r="O68"/>
  <c r="P68"/>
  <c r="Q68"/>
  <c r="R68"/>
  <c r="S68"/>
  <c r="T68"/>
  <c r="O69"/>
  <c r="P69"/>
  <c r="Q69"/>
  <c r="R69"/>
  <c r="S69"/>
  <c r="T69"/>
  <c r="O70"/>
  <c r="P70"/>
  <c r="Q70"/>
  <c r="R70"/>
  <c r="S70"/>
  <c r="T70"/>
  <c r="O71"/>
  <c r="P71"/>
  <c r="Q71"/>
  <c r="R71"/>
  <c r="S71"/>
  <c r="T71"/>
  <c r="T59"/>
  <c r="S59"/>
  <c r="R59"/>
  <c r="Q59"/>
  <c r="P59"/>
  <c r="O59"/>
  <c r="T48"/>
  <c r="S48"/>
  <c r="R48"/>
  <c r="Q48"/>
  <c r="P48"/>
  <c r="O48"/>
  <c r="T24"/>
  <c r="T25"/>
  <c r="T34"/>
  <c r="T35"/>
  <c r="T36"/>
  <c r="T38"/>
  <c r="T39"/>
  <c r="T41"/>
  <c r="T42"/>
  <c r="T43"/>
  <c r="T44"/>
  <c r="T46"/>
  <c r="T47"/>
  <c r="T49"/>
  <c r="S24"/>
  <c r="S25"/>
  <c r="S34"/>
  <c r="S35"/>
  <c r="S36"/>
  <c r="S38"/>
  <c r="S39"/>
  <c r="S41"/>
  <c r="S42"/>
  <c r="S43"/>
  <c r="S44"/>
  <c r="S46"/>
  <c r="S47"/>
  <c r="S49"/>
  <c r="R24"/>
  <c r="R25"/>
  <c r="R34"/>
  <c r="R35"/>
  <c r="R36"/>
  <c r="R38"/>
  <c r="R39"/>
  <c r="R41"/>
  <c r="R42"/>
  <c r="R43"/>
  <c r="R44"/>
  <c r="R46"/>
  <c r="R47"/>
  <c r="R49"/>
  <c r="Q24"/>
  <c r="Q25"/>
  <c r="Q34"/>
  <c r="Q35"/>
  <c r="Q36"/>
  <c r="Q38"/>
  <c r="Q39"/>
  <c r="Q41"/>
  <c r="Q42"/>
  <c r="Q43"/>
  <c r="Q44"/>
  <c r="Q46"/>
  <c r="Q47"/>
  <c r="Q49"/>
  <c r="P24"/>
  <c r="P25"/>
  <c r="P34"/>
  <c r="P35"/>
  <c r="P36"/>
  <c r="P38"/>
  <c r="P39"/>
  <c r="P41"/>
  <c r="P42"/>
  <c r="P43"/>
  <c r="P44"/>
  <c r="P46"/>
  <c r="P47"/>
  <c r="P49"/>
  <c r="O24"/>
  <c r="O25"/>
  <c r="O34"/>
  <c r="O35"/>
  <c r="O36"/>
  <c r="O38"/>
  <c r="O39"/>
  <c r="O41"/>
  <c r="O42"/>
  <c r="O43"/>
  <c r="O44"/>
  <c r="O46"/>
  <c r="O47"/>
  <c r="O49"/>
  <c r="N10"/>
  <c r="N11"/>
  <c r="N12"/>
  <c r="N13"/>
  <c r="N14"/>
  <c r="N15"/>
  <c r="N16"/>
  <c r="N17"/>
  <c r="N18"/>
  <c r="N19"/>
  <c r="N20"/>
  <c r="N21"/>
  <c r="N71"/>
  <c r="N70"/>
  <c r="N69"/>
  <c r="N68"/>
  <c r="N67"/>
  <c r="N66"/>
  <c r="N65"/>
  <c r="N64"/>
  <c r="N63"/>
  <c r="N62"/>
  <c r="N61"/>
  <c r="N60"/>
  <c r="N59"/>
  <c r="T58"/>
  <c r="S58"/>
  <c r="R58"/>
  <c r="Q58"/>
  <c r="P58"/>
  <c r="O58"/>
  <c r="N58"/>
  <c r="T57"/>
  <c r="S57"/>
  <c r="R57"/>
  <c r="Q57"/>
  <c r="P57"/>
  <c r="O57"/>
  <c r="T30"/>
  <c r="T56"/>
  <c r="S30"/>
  <c r="S56"/>
  <c r="R30"/>
  <c r="R56"/>
  <c r="Q30"/>
  <c r="Q56"/>
  <c r="P30"/>
  <c r="P56"/>
  <c r="O30"/>
  <c r="O56"/>
  <c r="N48"/>
  <c r="N47"/>
  <c r="N46"/>
  <c r="N45"/>
  <c r="N44"/>
  <c r="N43"/>
  <c r="N42"/>
  <c r="N41"/>
  <c r="N40"/>
  <c r="N39"/>
  <c r="N38"/>
  <c r="N37"/>
  <c r="N36"/>
  <c r="N35"/>
  <c r="N34"/>
  <c r="N33"/>
  <c r="O60" i="9"/>
  <c r="P60"/>
  <c r="Q60"/>
  <c r="R60"/>
  <c r="S60"/>
  <c r="T60"/>
  <c r="O61"/>
  <c r="P61"/>
  <c r="Q61"/>
  <c r="R61"/>
  <c r="S61"/>
  <c r="T61"/>
  <c r="O62"/>
  <c r="P62"/>
  <c r="Q62"/>
  <c r="R62"/>
  <c r="S62"/>
  <c r="T62"/>
  <c r="O63"/>
  <c r="P63"/>
  <c r="Q63"/>
  <c r="R63"/>
  <c r="S63"/>
  <c r="T63"/>
  <c r="O64"/>
  <c r="P64"/>
  <c r="Q64"/>
  <c r="R64"/>
  <c r="S64"/>
  <c r="T64"/>
  <c r="O65"/>
  <c r="P65"/>
  <c r="Q65"/>
  <c r="R65"/>
  <c r="S65"/>
  <c r="T65"/>
  <c r="O66"/>
  <c r="P66"/>
  <c r="Q66"/>
  <c r="R66"/>
  <c r="S66"/>
  <c r="T66"/>
  <c r="O67"/>
  <c r="P67"/>
  <c r="Q67"/>
  <c r="R67"/>
  <c r="S67"/>
  <c r="T67"/>
  <c r="O68"/>
  <c r="P68"/>
  <c r="Q68"/>
  <c r="R68"/>
  <c r="S68"/>
  <c r="T68"/>
  <c r="O69"/>
  <c r="P69"/>
  <c r="Q69"/>
  <c r="R69"/>
  <c r="S69"/>
  <c r="T69"/>
  <c r="O70"/>
  <c r="P70"/>
  <c r="Q70"/>
  <c r="R70"/>
  <c r="S70"/>
  <c r="T70"/>
  <c r="O71"/>
  <c r="P71"/>
  <c r="Q71"/>
  <c r="R71"/>
  <c r="S71"/>
  <c r="T71"/>
  <c r="T59"/>
  <c r="S59"/>
  <c r="R59"/>
  <c r="Q59"/>
  <c r="P59"/>
  <c r="O59"/>
  <c r="T48"/>
  <c r="S48"/>
  <c r="R48"/>
  <c r="Q48"/>
  <c r="P48"/>
  <c r="O48"/>
  <c r="T24"/>
  <c r="T25"/>
  <c r="T34"/>
  <c r="T35"/>
  <c r="T36"/>
  <c r="T38"/>
  <c r="T39"/>
  <c r="T41"/>
  <c r="T42"/>
  <c r="T43"/>
  <c r="T44"/>
  <c r="T46"/>
  <c r="T47"/>
  <c r="T49"/>
  <c r="S24"/>
  <c r="S25"/>
  <c r="S34"/>
  <c r="S35"/>
  <c r="S36"/>
  <c r="S38"/>
  <c r="S39"/>
  <c r="S41"/>
  <c r="S42"/>
  <c r="S43"/>
  <c r="S44"/>
  <c r="S46"/>
  <c r="S47"/>
  <c r="S49"/>
  <c r="R24"/>
  <c r="R25"/>
  <c r="R34"/>
  <c r="R35"/>
  <c r="R36"/>
  <c r="R38"/>
  <c r="R39"/>
  <c r="R41"/>
  <c r="R42"/>
  <c r="R43"/>
  <c r="R44"/>
  <c r="R46"/>
  <c r="R47"/>
  <c r="R49"/>
  <c r="Q24"/>
  <c r="Q25"/>
  <c r="Q34"/>
  <c r="Q35"/>
  <c r="Q36"/>
  <c r="Q38"/>
  <c r="Q39"/>
  <c r="Q41"/>
  <c r="Q42"/>
  <c r="Q43"/>
  <c r="Q44"/>
  <c r="Q46"/>
  <c r="Q47"/>
  <c r="Q49"/>
  <c r="P24"/>
  <c r="P25"/>
  <c r="P34"/>
  <c r="P35"/>
  <c r="P36"/>
  <c r="P38"/>
  <c r="P39"/>
  <c r="P41"/>
  <c r="P42"/>
  <c r="P43"/>
  <c r="P44"/>
  <c r="P46"/>
  <c r="P47"/>
  <c r="P49"/>
  <c r="O24"/>
  <c r="O25"/>
  <c r="O34"/>
  <c r="O35"/>
  <c r="O36"/>
  <c r="O38"/>
  <c r="O39"/>
  <c r="O41"/>
  <c r="O42"/>
  <c r="O43"/>
  <c r="O44"/>
  <c r="O46"/>
  <c r="O47"/>
  <c r="O49"/>
  <c r="N10"/>
  <c r="N11"/>
  <c r="N12"/>
  <c r="N13"/>
  <c r="N14"/>
  <c r="N15"/>
  <c r="N16"/>
  <c r="N17"/>
  <c r="N18"/>
  <c r="N19"/>
  <c r="N20"/>
  <c r="N21"/>
  <c r="N71"/>
  <c r="N70"/>
  <c r="N69"/>
  <c r="N68"/>
  <c r="N67"/>
  <c r="N66"/>
  <c r="N65"/>
  <c r="N64"/>
  <c r="N63"/>
  <c r="N62"/>
  <c r="N61"/>
  <c r="N60"/>
  <c r="N59"/>
  <c r="T58"/>
  <c r="S58"/>
  <c r="R58"/>
  <c r="Q58"/>
  <c r="P58"/>
  <c r="O58"/>
  <c r="N58"/>
  <c r="T57"/>
  <c r="S57"/>
  <c r="R57"/>
  <c r="Q57"/>
  <c r="P57"/>
  <c r="O57"/>
  <c r="T30"/>
  <c r="T56"/>
  <c r="S30"/>
  <c r="S56"/>
  <c r="R30"/>
  <c r="R56"/>
  <c r="Q30"/>
  <c r="Q56"/>
  <c r="P30"/>
  <c r="P56"/>
  <c r="O30"/>
  <c r="O56"/>
  <c r="N48"/>
  <c r="N47"/>
  <c r="N46"/>
  <c r="N45"/>
  <c r="N44"/>
  <c r="N43"/>
  <c r="N42"/>
  <c r="N41"/>
  <c r="N40"/>
  <c r="N39"/>
  <c r="N38"/>
  <c r="N37"/>
  <c r="N36"/>
  <c r="N35"/>
  <c r="N34"/>
  <c r="N33"/>
  <c r="O60" i="10"/>
  <c r="P60"/>
  <c r="Q60"/>
  <c r="R60"/>
  <c r="S60"/>
  <c r="T60"/>
  <c r="O61"/>
  <c r="P61"/>
  <c r="Q61"/>
  <c r="R61"/>
  <c r="S61"/>
  <c r="T61"/>
  <c r="O62"/>
  <c r="P62"/>
  <c r="Q62"/>
  <c r="R62"/>
  <c r="S62"/>
  <c r="T62"/>
  <c r="O63"/>
  <c r="P63"/>
  <c r="Q63"/>
  <c r="R63"/>
  <c r="S63"/>
  <c r="T63"/>
  <c r="O64"/>
  <c r="P64"/>
  <c r="Q64"/>
  <c r="R64"/>
  <c r="S64"/>
  <c r="T64"/>
  <c r="O65"/>
  <c r="P65"/>
  <c r="Q65"/>
  <c r="R65"/>
  <c r="S65"/>
  <c r="T65"/>
  <c r="O66"/>
  <c r="P66"/>
  <c r="Q66"/>
  <c r="R66"/>
  <c r="S66"/>
  <c r="T66"/>
  <c r="O67"/>
  <c r="P67"/>
  <c r="Q67"/>
  <c r="R67"/>
  <c r="S67"/>
  <c r="T67"/>
  <c r="O68"/>
  <c r="P68"/>
  <c r="Q68"/>
  <c r="R68"/>
  <c r="S68"/>
  <c r="T68"/>
  <c r="O69"/>
  <c r="P69"/>
  <c r="Q69"/>
  <c r="R69"/>
  <c r="S69"/>
  <c r="T69"/>
  <c r="O70"/>
  <c r="P70"/>
  <c r="Q70"/>
  <c r="R70"/>
  <c r="S70"/>
  <c r="T70"/>
  <c r="O71"/>
  <c r="P71"/>
  <c r="Q71"/>
  <c r="R71"/>
  <c r="S71"/>
  <c r="T71"/>
  <c r="T59"/>
  <c r="S59"/>
  <c r="R59"/>
  <c r="Q59"/>
  <c r="P59"/>
  <c r="O59"/>
  <c r="T48"/>
  <c r="S48"/>
  <c r="R48"/>
  <c r="Q48"/>
  <c r="P48"/>
  <c r="O48"/>
  <c r="T24"/>
  <c r="T25"/>
  <c r="T34"/>
  <c r="T35"/>
  <c r="T36"/>
  <c r="T38"/>
  <c r="T39"/>
  <c r="T41"/>
  <c r="T42"/>
  <c r="T43"/>
  <c r="T44"/>
  <c r="T46"/>
  <c r="T47"/>
  <c r="T49"/>
  <c r="S24"/>
  <c r="S25"/>
  <c r="S34"/>
  <c r="S35"/>
  <c r="S36"/>
  <c r="S38"/>
  <c r="S39"/>
  <c r="S41"/>
  <c r="S42"/>
  <c r="S43"/>
  <c r="S44"/>
  <c r="S46"/>
  <c r="S47"/>
  <c r="S49"/>
  <c r="R24"/>
  <c r="R25"/>
  <c r="R34"/>
  <c r="R35"/>
  <c r="R36"/>
  <c r="R38"/>
  <c r="R39"/>
  <c r="R41"/>
  <c r="R42"/>
  <c r="R43"/>
  <c r="R44"/>
  <c r="R46"/>
  <c r="R47"/>
  <c r="R49"/>
  <c r="Q24"/>
  <c r="Q25"/>
  <c r="Q34"/>
  <c r="Q35"/>
  <c r="Q36"/>
  <c r="Q38"/>
  <c r="Q39"/>
  <c r="Q41"/>
  <c r="Q42"/>
  <c r="Q43"/>
  <c r="Q44"/>
  <c r="Q46"/>
  <c r="Q47"/>
  <c r="Q49"/>
  <c r="P24"/>
  <c r="P25"/>
  <c r="P34"/>
  <c r="P35"/>
  <c r="P36"/>
  <c r="P38"/>
  <c r="P39"/>
  <c r="P41"/>
  <c r="P42"/>
  <c r="P43"/>
  <c r="P44"/>
  <c r="P46"/>
  <c r="P47"/>
  <c r="P49"/>
  <c r="O24"/>
  <c r="O25"/>
  <c r="O34"/>
  <c r="O35"/>
  <c r="O36"/>
  <c r="O38"/>
  <c r="O39"/>
  <c r="O41"/>
  <c r="O42"/>
  <c r="O43"/>
  <c r="O44"/>
  <c r="O46"/>
  <c r="O47"/>
  <c r="O49"/>
  <c r="N10"/>
  <c r="N11"/>
  <c r="N12"/>
  <c r="N13"/>
  <c r="N14"/>
  <c r="N15"/>
  <c r="N16"/>
  <c r="N17"/>
  <c r="N18"/>
  <c r="N19"/>
  <c r="N20"/>
  <c r="N21"/>
  <c r="N71"/>
  <c r="N70"/>
  <c r="N69"/>
  <c r="N68"/>
  <c r="N67"/>
  <c r="N66"/>
  <c r="N65"/>
  <c r="N64"/>
  <c r="N63"/>
  <c r="N62"/>
  <c r="N61"/>
  <c r="N60"/>
  <c r="N59"/>
  <c r="T58"/>
  <c r="S58"/>
  <c r="R58"/>
  <c r="Q58"/>
  <c r="P58"/>
  <c r="O58"/>
  <c r="N58"/>
  <c r="T57"/>
  <c r="S57"/>
  <c r="R57"/>
  <c r="Q57"/>
  <c r="P57"/>
  <c r="O57"/>
  <c r="T30"/>
  <c r="T56"/>
  <c r="S30"/>
  <c r="S56"/>
  <c r="R30"/>
  <c r="R56"/>
  <c r="Q30"/>
  <c r="Q56"/>
  <c r="P30"/>
  <c r="P56"/>
  <c r="O30"/>
  <c r="O56"/>
  <c r="N48"/>
  <c r="N47"/>
  <c r="N46"/>
  <c r="N45"/>
  <c r="N44"/>
  <c r="N43"/>
  <c r="N42"/>
  <c r="N41"/>
  <c r="N40"/>
  <c r="N39"/>
  <c r="N38"/>
  <c r="N37"/>
  <c r="N36"/>
  <c r="N35"/>
  <c r="N34"/>
  <c r="N33"/>
  <c r="O60" i="1"/>
  <c r="P60"/>
  <c r="Q60"/>
  <c r="R60"/>
  <c r="S60"/>
  <c r="T60"/>
  <c r="O61"/>
  <c r="P61"/>
  <c r="Q61"/>
  <c r="R61"/>
  <c r="S61"/>
  <c r="T61"/>
  <c r="O62"/>
  <c r="P62"/>
  <c r="Q62"/>
  <c r="R62"/>
  <c r="S62"/>
  <c r="T62"/>
  <c r="O63"/>
  <c r="P63"/>
  <c r="Q63"/>
  <c r="R63"/>
  <c r="S63"/>
  <c r="T63"/>
  <c r="O64"/>
  <c r="P64"/>
  <c r="Q64"/>
  <c r="R64"/>
  <c r="S64"/>
  <c r="T64"/>
  <c r="O65"/>
  <c r="P65"/>
  <c r="Q65"/>
  <c r="R65"/>
  <c r="S65"/>
  <c r="T65"/>
  <c r="O66"/>
  <c r="P66"/>
  <c r="Q66"/>
  <c r="R66"/>
  <c r="S66"/>
  <c r="T66"/>
  <c r="O67"/>
  <c r="P67"/>
  <c r="Q67"/>
  <c r="R67"/>
  <c r="S67"/>
  <c r="T67"/>
  <c r="O68"/>
  <c r="P68"/>
  <c r="Q68"/>
  <c r="R68"/>
  <c r="S68"/>
  <c r="T68"/>
  <c r="O69"/>
  <c r="P69"/>
  <c r="Q69"/>
  <c r="R69"/>
  <c r="S69"/>
  <c r="T69"/>
  <c r="O70"/>
  <c r="P70"/>
  <c r="Q70"/>
  <c r="R70"/>
  <c r="S70"/>
  <c r="T70"/>
  <c r="O71"/>
  <c r="P71"/>
  <c r="Q71"/>
  <c r="R71"/>
  <c r="S71"/>
  <c r="T71"/>
  <c r="T59"/>
  <c r="S59"/>
  <c r="R59"/>
  <c r="Q59"/>
  <c r="P59"/>
  <c r="O59"/>
  <c r="T48"/>
  <c r="S48"/>
  <c r="R48"/>
  <c r="Q48"/>
  <c r="P48"/>
  <c r="O48"/>
  <c r="N10"/>
  <c r="N11"/>
  <c r="N61"/>
  <c r="N12"/>
  <c r="N62"/>
  <c r="N13"/>
  <c r="N63"/>
  <c r="N14"/>
  <c r="N64"/>
  <c r="N15"/>
  <c r="N65"/>
  <c r="N16"/>
  <c r="N66"/>
  <c r="N17"/>
  <c r="N67"/>
  <c r="N18"/>
  <c r="N68"/>
  <c r="N19"/>
  <c r="N69"/>
  <c r="N20"/>
  <c r="N70"/>
  <c r="N21"/>
  <c r="N71"/>
  <c r="N58"/>
  <c r="N59"/>
  <c r="N60"/>
  <c r="R24"/>
  <c r="R25"/>
  <c r="R34"/>
  <c r="R44"/>
  <c r="R35"/>
  <c r="R36"/>
  <c r="R38"/>
  <c r="R39"/>
  <c r="R41"/>
  <c r="R42"/>
  <c r="R43"/>
  <c r="R46"/>
  <c r="R47"/>
  <c r="R49"/>
  <c r="S24"/>
  <c r="S34"/>
  <c r="S44"/>
  <c r="S35"/>
  <c r="S36"/>
  <c r="S38"/>
  <c r="S39"/>
  <c r="S41"/>
  <c r="S42"/>
  <c r="S43"/>
  <c r="S46"/>
  <c r="S47"/>
  <c r="S49"/>
  <c r="S25"/>
  <c r="T24"/>
  <c r="T34"/>
  <c r="T44"/>
  <c r="T35"/>
  <c r="T36"/>
  <c r="T38"/>
  <c r="T39"/>
  <c r="T41"/>
  <c r="T42"/>
  <c r="T43"/>
  <c r="T46"/>
  <c r="T47"/>
  <c r="T49"/>
  <c r="T25"/>
  <c r="P24"/>
  <c r="P25"/>
  <c r="P34"/>
  <c r="P44"/>
  <c r="P35"/>
  <c r="P36"/>
  <c r="P38"/>
  <c r="P39"/>
  <c r="P41"/>
  <c r="P42"/>
  <c r="P43"/>
  <c r="P46"/>
  <c r="P47"/>
  <c r="P49"/>
  <c r="Q24"/>
  <c r="Q25"/>
  <c r="Q34"/>
  <c r="Q44"/>
  <c r="Q35"/>
  <c r="Q36"/>
  <c r="Q38"/>
  <c r="Q39"/>
  <c r="Q41"/>
  <c r="Q42"/>
  <c r="Q43"/>
  <c r="Q46"/>
  <c r="Q47"/>
  <c r="Q49"/>
  <c r="O24"/>
  <c r="O25"/>
  <c r="O34"/>
  <c r="O44"/>
  <c r="O35"/>
  <c r="O36"/>
  <c r="O38"/>
  <c r="O39"/>
  <c r="O41"/>
  <c r="O42"/>
  <c r="O43"/>
  <c r="O46"/>
  <c r="O47"/>
  <c r="O49"/>
  <c r="P30"/>
  <c r="P56"/>
  <c r="Q30"/>
  <c r="Q56"/>
  <c r="R30"/>
  <c r="R56"/>
  <c r="S30"/>
  <c r="S56"/>
  <c r="T30"/>
  <c r="T56"/>
  <c r="P57"/>
  <c r="Q57"/>
  <c r="R57"/>
  <c r="S57"/>
  <c r="T57"/>
  <c r="P58"/>
  <c r="Q58"/>
  <c r="R58"/>
  <c r="S58"/>
  <c r="T58"/>
  <c r="O57"/>
  <c r="O58"/>
  <c r="O30"/>
  <c r="O56"/>
  <c r="N48"/>
  <c r="N35"/>
  <c r="N47"/>
  <c r="N46"/>
  <c r="N45"/>
  <c r="N44"/>
  <c r="N43"/>
  <c r="N42"/>
  <c r="N41"/>
  <c r="N40"/>
  <c r="N39"/>
  <c r="N38"/>
  <c r="N37"/>
  <c r="N36"/>
  <c r="N34"/>
  <c r="N33"/>
  <c r="O60" i="7"/>
  <c r="P60"/>
  <c r="Q60"/>
  <c r="R60"/>
  <c r="S60"/>
  <c r="T60"/>
  <c r="O61"/>
  <c r="P61"/>
  <c r="Q61"/>
  <c r="R61"/>
  <c r="S61"/>
  <c r="T61"/>
  <c r="O62"/>
  <c r="P62"/>
  <c r="Q62"/>
  <c r="R62"/>
  <c r="S62"/>
  <c r="T62"/>
  <c r="O63"/>
  <c r="P63"/>
  <c r="Q63"/>
  <c r="R63"/>
  <c r="S63"/>
  <c r="T63"/>
  <c r="O64"/>
  <c r="P64"/>
  <c r="Q64"/>
  <c r="R64"/>
  <c r="S64"/>
  <c r="T64"/>
  <c r="O65"/>
  <c r="P65"/>
  <c r="Q65"/>
  <c r="R65"/>
  <c r="S65"/>
  <c r="T65"/>
  <c r="O66"/>
  <c r="P66"/>
  <c r="Q66"/>
  <c r="R66"/>
  <c r="S66"/>
  <c r="T66"/>
  <c r="O67"/>
  <c r="P67"/>
  <c r="Q67"/>
  <c r="R67"/>
  <c r="S67"/>
  <c r="T67"/>
  <c r="O68"/>
  <c r="P68"/>
  <c r="Q68"/>
  <c r="R68"/>
  <c r="S68"/>
  <c r="T68"/>
  <c r="O69"/>
  <c r="P69"/>
  <c r="Q69"/>
  <c r="R69"/>
  <c r="S69"/>
  <c r="T69"/>
  <c r="O70"/>
  <c r="P70"/>
  <c r="Q70"/>
  <c r="R70"/>
  <c r="S70"/>
  <c r="T70"/>
  <c r="O71"/>
  <c r="P71"/>
  <c r="Q71"/>
  <c r="R71"/>
  <c r="S71"/>
  <c r="T71"/>
  <c r="T59"/>
  <c r="S59"/>
  <c r="R59"/>
  <c r="Q59"/>
  <c r="P59"/>
  <c r="O59"/>
  <c r="T48"/>
  <c r="S48"/>
  <c r="R48"/>
  <c r="Q48"/>
  <c r="P48"/>
  <c r="O48"/>
  <c r="T24"/>
  <c r="T25"/>
  <c r="T34"/>
  <c r="T35"/>
  <c r="T36"/>
  <c r="T38"/>
  <c r="T39"/>
  <c r="T41"/>
  <c r="T42"/>
  <c r="T43"/>
  <c r="T44"/>
  <c r="T46"/>
  <c r="T47"/>
  <c r="T49"/>
  <c r="S24"/>
  <c r="S25"/>
  <c r="S34"/>
  <c r="S35"/>
  <c r="S36"/>
  <c r="S38"/>
  <c r="S39"/>
  <c r="S41"/>
  <c r="S42"/>
  <c r="S43"/>
  <c r="S44"/>
  <c r="S46"/>
  <c r="S47"/>
  <c r="S49"/>
  <c r="R24"/>
  <c r="R25"/>
  <c r="R34"/>
  <c r="R35"/>
  <c r="R36"/>
  <c r="R38"/>
  <c r="R39"/>
  <c r="R41"/>
  <c r="R42"/>
  <c r="R43"/>
  <c r="R44"/>
  <c r="R46"/>
  <c r="R47"/>
  <c r="R49"/>
  <c r="Q24"/>
  <c r="Q25"/>
  <c r="Q34"/>
  <c r="Q35"/>
  <c r="Q36"/>
  <c r="Q38"/>
  <c r="Q39"/>
  <c r="Q41"/>
  <c r="Q42"/>
  <c r="Q43"/>
  <c r="Q44"/>
  <c r="Q46"/>
  <c r="Q47"/>
  <c r="Q49"/>
  <c r="P24"/>
  <c r="P25"/>
  <c r="P34"/>
  <c r="P35"/>
  <c r="P36"/>
  <c r="P38"/>
  <c r="P39"/>
  <c r="P41"/>
  <c r="P42"/>
  <c r="P43"/>
  <c r="P44"/>
  <c r="P46"/>
  <c r="P47"/>
  <c r="P49"/>
  <c r="O24"/>
  <c r="O25"/>
  <c r="O34"/>
  <c r="O35"/>
  <c r="O36"/>
  <c r="O38"/>
  <c r="O39"/>
  <c r="O41"/>
  <c r="O42"/>
  <c r="O43"/>
  <c r="O44"/>
  <c r="O46"/>
  <c r="O47"/>
  <c r="O49"/>
  <c r="N10"/>
  <c r="N11"/>
  <c r="N12"/>
  <c r="N13"/>
  <c r="N14"/>
  <c r="N15"/>
  <c r="N16"/>
  <c r="N17"/>
  <c r="N18"/>
  <c r="N19"/>
  <c r="N20"/>
  <c r="N21"/>
  <c r="N71"/>
  <c r="N70"/>
  <c r="N69"/>
  <c r="N68"/>
  <c r="N67"/>
  <c r="N66"/>
  <c r="N65"/>
  <c r="N64"/>
  <c r="N63"/>
  <c r="N62"/>
  <c r="N61"/>
  <c r="N60"/>
  <c r="N59"/>
  <c r="T58"/>
  <c r="S58"/>
  <c r="R58"/>
  <c r="Q58"/>
  <c r="P58"/>
  <c r="O58"/>
  <c r="N58"/>
  <c r="T57"/>
  <c r="S57"/>
  <c r="R57"/>
  <c r="Q57"/>
  <c r="P57"/>
  <c r="O57"/>
  <c r="T30"/>
  <c r="T56"/>
  <c r="S30"/>
  <c r="S56"/>
  <c r="R30"/>
  <c r="R56"/>
  <c r="Q30"/>
  <c r="Q56"/>
  <c r="P30"/>
  <c r="P56"/>
  <c r="O30"/>
  <c r="O56"/>
  <c r="N48"/>
  <c r="N47"/>
  <c r="N46"/>
  <c r="N45"/>
  <c r="N44"/>
  <c r="N43"/>
  <c r="N42"/>
  <c r="N41"/>
  <c r="N40"/>
  <c r="N39"/>
  <c r="N38"/>
  <c r="N37"/>
  <c r="N36"/>
  <c r="N35"/>
  <c r="N34"/>
  <c r="N33"/>
  <c r="O60" i="11"/>
  <c r="P60"/>
  <c r="Q60"/>
  <c r="R60"/>
  <c r="S60"/>
  <c r="T60"/>
  <c r="O61"/>
  <c r="P61"/>
  <c r="Q61"/>
  <c r="R61"/>
  <c r="S61"/>
  <c r="T61"/>
  <c r="O62"/>
  <c r="P62"/>
  <c r="Q62"/>
  <c r="R62"/>
  <c r="S62"/>
  <c r="T62"/>
  <c r="O63"/>
  <c r="P63"/>
  <c r="Q63"/>
  <c r="R63"/>
  <c r="S63"/>
  <c r="T63"/>
  <c r="O64"/>
  <c r="P64"/>
  <c r="Q64"/>
  <c r="R64"/>
  <c r="S64"/>
  <c r="T64"/>
  <c r="O65"/>
  <c r="P65"/>
  <c r="Q65"/>
  <c r="R65"/>
  <c r="S65"/>
  <c r="T65"/>
  <c r="O66"/>
  <c r="P66"/>
  <c r="Q66"/>
  <c r="R66"/>
  <c r="S66"/>
  <c r="T66"/>
  <c r="O67"/>
  <c r="P67"/>
  <c r="Q67"/>
  <c r="R67"/>
  <c r="S67"/>
  <c r="T67"/>
  <c r="O68"/>
  <c r="P68"/>
  <c r="Q68"/>
  <c r="R68"/>
  <c r="S68"/>
  <c r="T68"/>
  <c r="O69"/>
  <c r="P69"/>
  <c r="Q69"/>
  <c r="R69"/>
  <c r="S69"/>
  <c r="T69"/>
  <c r="O70"/>
  <c r="P70"/>
  <c r="Q70"/>
  <c r="R70"/>
  <c r="S70"/>
  <c r="T70"/>
  <c r="O71"/>
  <c r="P71"/>
  <c r="Q71"/>
  <c r="R71"/>
  <c r="S71"/>
  <c r="T71"/>
  <c r="T59"/>
  <c r="S59"/>
  <c r="R59"/>
  <c r="Q59"/>
  <c r="P59"/>
  <c r="O59"/>
  <c r="T48"/>
  <c r="S48"/>
  <c r="R48"/>
  <c r="Q48"/>
  <c r="P48"/>
  <c r="O48"/>
  <c r="T24"/>
  <c r="T25"/>
  <c r="T34"/>
  <c r="T35"/>
  <c r="T36"/>
  <c r="T38"/>
  <c r="T39"/>
  <c r="T41"/>
  <c r="T42"/>
  <c r="T43"/>
  <c r="T44"/>
  <c r="T46"/>
  <c r="T47"/>
  <c r="T49"/>
  <c r="S24"/>
  <c r="S25"/>
  <c r="S34"/>
  <c r="S35"/>
  <c r="S36"/>
  <c r="S38"/>
  <c r="S39"/>
  <c r="S41"/>
  <c r="S42"/>
  <c r="S43"/>
  <c r="S44"/>
  <c r="S46"/>
  <c r="S47"/>
  <c r="S49"/>
  <c r="R24"/>
  <c r="R25"/>
  <c r="R34"/>
  <c r="R35"/>
  <c r="R36"/>
  <c r="R38"/>
  <c r="R39"/>
  <c r="R41"/>
  <c r="R42"/>
  <c r="R43"/>
  <c r="R44"/>
  <c r="R46"/>
  <c r="R47"/>
  <c r="R49"/>
  <c r="Q24"/>
  <c r="Q25"/>
  <c r="Q34"/>
  <c r="Q35"/>
  <c r="Q36"/>
  <c r="Q38"/>
  <c r="Q39"/>
  <c r="Q41"/>
  <c r="Q42"/>
  <c r="Q43"/>
  <c r="Q44"/>
  <c r="Q46"/>
  <c r="Q47"/>
  <c r="Q49"/>
  <c r="P24"/>
  <c r="P25"/>
  <c r="P34"/>
  <c r="P35"/>
  <c r="P36"/>
  <c r="P38"/>
  <c r="P39"/>
  <c r="P41"/>
  <c r="P42"/>
  <c r="P43"/>
  <c r="P44"/>
  <c r="P46"/>
  <c r="P47"/>
  <c r="P49"/>
  <c r="O24"/>
  <c r="O25"/>
  <c r="O34"/>
  <c r="O35"/>
  <c r="O36"/>
  <c r="O38"/>
  <c r="O39"/>
  <c r="O41"/>
  <c r="O42"/>
  <c r="O43"/>
  <c r="O44"/>
  <c r="O46"/>
  <c r="O47"/>
  <c r="O49"/>
  <c r="N10"/>
  <c r="N11"/>
  <c r="N12"/>
  <c r="N13"/>
  <c r="N14"/>
  <c r="N15"/>
  <c r="N16"/>
  <c r="N17"/>
  <c r="N18"/>
  <c r="N19"/>
  <c r="N20"/>
  <c r="N21"/>
  <c r="N71"/>
  <c r="N70"/>
  <c r="N69"/>
  <c r="N68"/>
  <c r="N67"/>
  <c r="N66"/>
  <c r="N65"/>
  <c r="N64"/>
  <c r="N63"/>
  <c r="N62"/>
  <c r="N61"/>
  <c r="N60"/>
  <c r="N59"/>
  <c r="T58"/>
  <c r="S58"/>
  <c r="R58"/>
  <c r="Q58"/>
  <c r="P58"/>
  <c r="O58"/>
  <c r="N58"/>
  <c r="T57"/>
  <c r="S57"/>
  <c r="R57"/>
  <c r="Q57"/>
  <c r="P57"/>
  <c r="O57"/>
  <c r="T30"/>
  <c r="T56"/>
  <c r="S30"/>
  <c r="S56"/>
  <c r="R30"/>
  <c r="R56"/>
  <c r="Q30"/>
  <c r="Q56"/>
  <c r="P30"/>
  <c r="P56"/>
  <c r="O30"/>
  <c r="O56"/>
  <c r="N48"/>
  <c r="N47"/>
  <c r="N46"/>
  <c r="N45"/>
  <c r="N44"/>
  <c r="N43"/>
  <c r="N42"/>
  <c r="N41"/>
  <c r="N40"/>
  <c r="N39"/>
  <c r="N38"/>
  <c r="N37"/>
  <c r="N36"/>
  <c r="N35"/>
  <c r="N34"/>
  <c r="N33"/>
  <c r="O60" i="4"/>
  <c r="P60"/>
  <c r="Q60"/>
  <c r="R60"/>
  <c r="S60"/>
  <c r="T60"/>
  <c r="O61"/>
  <c r="P61"/>
  <c r="Q61"/>
  <c r="R61"/>
  <c r="S61"/>
  <c r="T61"/>
  <c r="O62"/>
  <c r="P62"/>
  <c r="Q62"/>
  <c r="R62"/>
  <c r="S62"/>
  <c r="T62"/>
  <c r="O63"/>
  <c r="P63"/>
  <c r="Q63"/>
  <c r="R63"/>
  <c r="S63"/>
  <c r="T63"/>
  <c r="O64"/>
  <c r="P64"/>
  <c r="Q64"/>
  <c r="R64"/>
  <c r="S64"/>
  <c r="T64"/>
  <c r="O65"/>
  <c r="P65"/>
  <c r="Q65"/>
  <c r="R65"/>
  <c r="S65"/>
  <c r="T65"/>
  <c r="O66"/>
  <c r="P66"/>
  <c r="Q66"/>
  <c r="R66"/>
  <c r="S66"/>
  <c r="T66"/>
  <c r="O67"/>
  <c r="P67"/>
  <c r="Q67"/>
  <c r="R67"/>
  <c r="S67"/>
  <c r="T67"/>
  <c r="O68"/>
  <c r="P68"/>
  <c r="Q68"/>
  <c r="R68"/>
  <c r="S68"/>
  <c r="T68"/>
  <c r="O69"/>
  <c r="P69"/>
  <c r="Q69"/>
  <c r="R69"/>
  <c r="S69"/>
  <c r="T69"/>
  <c r="O70"/>
  <c r="P70"/>
  <c r="Q70"/>
  <c r="R70"/>
  <c r="S70"/>
  <c r="T70"/>
  <c r="O71"/>
  <c r="P71"/>
  <c r="Q71"/>
  <c r="R71"/>
  <c r="S71"/>
  <c r="T71"/>
  <c r="T59"/>
  <c r="S59"/>
  <c r="R59"/>
  <c r="Q59"/>
  <c r="P59"/>
  <c r="O59"/>
  <c r="T48"/>
  <c r="S48"/>
  <c r="R48"/>
  <c r="Q48"/>
  <c r="P48"/>
  <c r="O48"/>
  <c r="T24"/>
  <c r="T25"/>
  <c r="T34"/>
  <c r="T35"/>
  <c r="T36"/>
  <c r="T38"/>
  <c r="T39"/>
  <c r="T41"/>
  <c r="T42"/>
  <c r="T43"/>
  <c r="T44"/>
  <c r="T46"/>
  <c r="T47"/>
  <c r="T49"/>
  <c r="S24"/>
  <c r="S25"/>
  <c r="S34"/>
  <c r="S35"/>
  <c r="S36"/>
  <c r="S38"/>
  <c r="S39"/>
  <c r="S41"/>
  <c r="S42"/>
  <c r="S43"/>
  <c r="S44"/>
  <c r="S46"/>
  <c r="S47"/>
  <c r="S49"/>
  <c r="R24"/>
  <c r="R25"/>
  <c r="R34"/>
  <c r="R35"/>
  <c r="R36"/>
  <c r="R38"/>
  <c r="R39"/>
  <c r="R41"/>
  <c r="R42"/>
  <c r="R43"/>
  <c r="R44"/>
  <c r="R46"/>
  <c r="R47"/>
  <c r="R49"/>
  <c r="Q24"/>
  <c r="Q25"/>
  <c r="Q34"/>
  <c r="Q35"/>
  <c r="Q36"/>
  <c r="Q38"/>
  <c r="Q39"/>
  <c r="Q41"/>
  <c r="Q42"/>
  <c r="Q43"/>
  <c r="Q44"/>
  <c r="Q46"/>
  <c r="Q47"/>
  <c r="Q49"/>
  <c r="P24"/>
  <c r="P25"/>
  <c r="P34"/>
  <c r="P35"/>
  <c r="P36"/>
  <c r="P38"/>
  <c r="P39"/>
  <c r="P41"/>
  <c r="P42"/>
  <c r="P43"/>
  <c r="P44"/>
  <c r="P46"/>
  <c r="P47"/>
  <c r="P49"/>
  <c r="O24"/>
  <c r="O25"/>
  <c r="O34"/>
  <c r="O35"/>
  <c r="O36"/>
  <c r="O38"/>
  <c r="O39"/>
  <c r="O41"/>
  <c r="O42"/>
  <c r="O43"/>
  <c r="O44"/>
  <c r="O46"/>
  <c r="O47"/>
  <c r="O49"/>
  <c r="N10"/>
  <c r="N11"/>
  <c r="N12"/>
  <c r="N13"/>
  <c r="N14"/>
  <c r="N15"/>
  <c r="N16"/>
  <c r="N17"/>
  <c r="N18"/>
  <c r="N19"/>
  <c r="N20"/>
  <c r="N21"/>
  <c r="N71"/>
  <c r="N70"/>
  <c r="N69"/>
  <c r="N68"/>
  <c r="N67"/>
  <c r="N66"/>
  <c r="N65"/>
  <c r="N64"/>
  <c r="N63"/>
  <c r="N62"/>
  <c r="N61"/>
  <c r="N60"/>
  <c r="N59"/>
  <c r="T58"/>
  <c r="S58"/>
  <c r="R58"/>
  <c r="Q58"/>
  <c r="P58"/>
  <c r="O58"/>
  <c r="N58"/>
  <c r="T57"/>
  <c r="S57"/>
  <c r="R57"/>
  <c r="Q57"/>
  <c r="P57"/>
  <c r="O57"/>
  <c r="T30"/>
  <c r="T56"/>
  <c r="S30"/>
  <c r="S56"/>
  <c r="R30"/>
  <c r="R56"/>
  <c r="Q30"/>
  <c r="Q56"/>
  <c r="P30"/>
  <c r="P56"/>
  <c r="O30"/>
  <c r="O56"/>
  <c r="N48"/>
  <c r="N47"/>
  <c r="N46"/>
  <c r="N45"/>
  <c r="N44"/>
  <c r="N43"/>
  <c r="N42"/>
  <c r="N41"/>
  <c r="N40"/>
  <c r="N39"/>
  <c r="N38"/>
  <c r="N37"/>
  <c r="N36"/>
  <c r="N35"/>
  <c r="N34"/>
  <c r="N33"/>
  <c r="O60" i="6"/>
  <c r="P60"/>
  <c r="Q60"/>
  <c r="R60"/>
  <c r="S60"/>
  <c r="T60"/>
  <c r="O61"/>
  <c r="P61"/>
  <c r="Q61"/>
  <c r="R61"/>
  <c r="S61"/>
  <c r="T61"/>
  <c r="O62"/>
  <c r="P62"/>
  <c r="Q62"/>
  <c r="R62"/>
  <c r="S62"/>
  <c r="T62"/>
  <c r="O63"/>
  <c r="P63"/>
  <c r="Q63"/>
  <c r="R63"/>
  <c r="S63"/>
  <c r="T63"/>
  <c r="O64"/>
  <c r="P64"/>
  <c r="Q64"/>
  <c r="R64"/>
  <c r="S64"/>
  <c r="T64"/>
  <c r="O65"/>
  <c r="P65"/>
  <c r="Q65"/>
  <c r="R65"/>
  <c r="S65"/>
  <c r="T65"/>
  <c r="O66"/>
  <c r="P66"/>
  <c r="Q66"/>
  <c r="R66"/>
  <c r="S66"/>
  <c r="T66"/>
  <c r="O67"/>
  <c r="P67"/>
  <c r="Q67"/>
  <c r="R67"/>
  <c r="S67"/>
  <c r="T67"/>
  <c r="O68"/>
  <c r="P68"/>
  <c r="Q68"/>
  <c r="R68"/>
  <c r="S68"/>
  <c r="T68"/>
  <c r="O69"/>
  <c r="P69"/>
  <c r="Q69"/>
  <c r="R69"/>
  <c r="S69"/>
  <c r="T69"/>
  <c r="O70"/>
  <c r="P70"/>
  <c r="Q70"/>
  <c r="R70"/>
  <c r="S70"/>
  <c r="T70"/>
  <c r="O71"/>
  <c r="P71"/>
  <c r="Q71"/>
  <c r="R71"/>
  <c r="S71"/>
  <c r="T71"/>
  <c r="T59"/>
  <c r="S59"/>
  <c r="R59"/>
  <c r="Q59"/>
  <c r="P59"/>
  <c r="O59"/>
  <c r="T48"/>
  <c r="S48"/>
  <c r="R48"/>
  <c r="Q48"/>
  <c r="P48"/>
  <c r="O48"/>
  <c r="T24"/>
  <c r="T25"/>
  <c r="T34"/>
  <c r="T35"/>
  <c r="T36"/>
  <c r="T38"/>
  <c r="T39"/>
  <c r="T41"/>
  <c r="T42"/>
  <c r="T43"/>
  <c r="T44"/>
  <c r="T46"/>
  <c r="T47"/>
  <c r="T49"/>
  <c r="S24"/>
  <c r="S25"/>
  <c r="S34"/>
  <c r="S35"/>
  <c r="S36"/>
  <c r="S38"/>
  <c r="S39"/>
  <c r="S41"/>
  <c r="S42"/>
  <c r="S43"/>
  <c r="S44"/>
  <c r="S46"/>
  <c r="S47"/>
  <c r="S49"/>
  <c r="R24"/>
  <c r="R25"/>
  <c r="R34"/>
  <c r="R35"/>
  <c r="R36"/>
  <c r="R38"/>
  <c r="R39"/>
  <c r="R41"/>
  <c r="R42"/>
  <c r="R43"/>
  <c r="R44"/>
  <c r="R46"/>
  <c r="R47"/>
  <c r="R49"/>
  <c r="Q24"/>
  <c r="Q25"/>
  <c r="Q34"/>
  <c r="Q35"/>
  <c r="Q36"/>
  <c r="Q38"/>
  <c r="Q39"/>
  <c r="Q41"/>
  <c r="Q42"/>
  <c r="Q43"/>
  <c r="Q44"/>
  <c r="Q46"/>
  <c r="Q47"/>
  <c r="Q49"/>
  <c r="P24"/>
  <c r="P25"/>
  <c r="P34"/>
  <c r="P35"/>
  <c r="P36"/>
  <c r="P38"/>
  <c r="P39"/>
  <c r="P41"/>
  <c r="P42"/>
  <c r="P43"/>
  <c r="P44"/>
  <c r="P46"/>
  <c r="P47"/>
  <c r="P49"/>
  <c r="O24"/>
  <c r="O25"/>
  <c r="O34"/>
  <c r="O35"/>
  <c r="O36"/>
  <c r="O38"/>
  <c r="O39"/>
  <c r="O41"/>
  <c r="O42"/>
  <c r="O43"/>
  <c r="O44"/>
  <c r="O46"/>
  <c r="O47"/>
  <c r="O49"/>
  <c r="N10"/>
  <c r="N11"/>
  <c r="N12"/>
  <c r="N13"/>
  <c r="N14"/>
  <c r="N15"/>
  <c r="N16"/>
  <c r="N17"/>
  <c r="N18"/>
  <c r="N19"/>
  <c r="N20"/>
  <c r="N21"/>
  <c r="N71"/>
  <c r="N70"/>
  <c r="N69"/>
  <c r="N68"/>
  <c r="N67"/>
  <c r="N66"/>
  <c r="N65"/>
  <c r="N64"/>
  <c r="N63"/>
  <c r="N62"/>
  <c r="N61"/>
  <c r="N60"/>
  <c r="N59"/>
  <c r="T58"/>
  <c r="S58"/>
  <c r="R58"/>
  <c r="Q58"/>
  <c r="P58"/>
  <c r="O58"/>
  <c r="N58"/>
  <c r="T57"/>
  <c r="S57"/>
  <c r="R57"/>
  <c r="Q57"/>
  <c r="P57"/>
  <c r="O57"/>
  <c r="T30"/>
  <c r="T56"/>
  <c r="S30"/>
  <c r="S56"/>
  <c r="R30"/>
  <c r="R56"/>
  <c r="Q30"/>
  <c r="Q56"/>
  <c r="P30"/>
  <c r="P56"/>
  <c r="O30"/>
  <c r="O56"/>
  <c r="N48"/>
  <c r="N47"/>
  <c r="N46"/>
  <c r="N45"/>
  <c r="N44"/>
  <c r="N43"/>
  <c r="N42"/>
  <c r="N41"/>
  <c r="N40"/>
  <c r="N39"/>
  <c r="N38"/>
  <c r="N37"/>
  <c r="N36"/>
  <c r="N35"/>
  <c r="N34"/>
  <c r="N33"/>
</calcChain>
</file>

<file path=xl/sharedStrings.xml><?xml version="1.0" encoding="utf-8"?>
<sst xmlns="http://schemas.openxmlformats.org/spreadsheetml/2006/main" count="1876" uniqueCount="91">
  <si>
    <t>Deicing Cost Model</t>
  </si>
  <si>
    <t>Mn/DOT Research Contract 96319</t>
  </si>
  <si>
    <t>MSU Mankato Civil Engineering</t>
  </si>
  <si>
    <t>Application Rate</t>
  </si>
  <si>
    <t>Repeat Time</t>
  </si>
  <si>
    <t>Roadway Surface Factors</t>
  </si>
  <si>
    <t>Truck Proportion</t>
  </si>
  <si>
    <t>Pavement Material</t>
  </si>
  <si>
    <t>Sun Condition</t>
  </si>
  <si>
    <t>Wind Condition</t>
  </si>
  <si>
    <t>Roadway Shade</t>
  </si>
  <si>
    <t>Weather Factors</t>
  </si>
  <si>
    <t>Temperature Movement</t>
  </si>
  <si>
    <t>Falling</t>
  </si>
  <si>
    <t>Rising</t>
  </si>
  <si>
    <t>Steady</t>
  </si>
  <si>
    <t>Asphalt</t>
  </si>
  <si>
    <t>Concrete</t>
  </si>
  <si>
    <t>Pavement Surface Age</t>
  </si>
  <si>
    <t>0 to 3 yrs</t>
  </si>
  <si>
    <t>4 to 8 yrs</t>
  </si>
  <si>
    <t>8 to 20+ yrs</t>
  </si>
  <si>
    <t>&lt; 1/16th</t>
  </si>
  <si>
    <t>Ice Thickness (inches)</t>
  </si>
  <si>
    <t>1/16-3/16th</t>
  </si>
  <si>
    <t>&gt;1/4th</t>
  </si>
  <si>
    <t>&gt; 4 hrs</t>
  </si>
  <si>
    <t>30-90 min</t>
  </si>
  <si>
    <t>2-4 hr</t>
  </si>
  <si>
    <t>Bright Sky</t>
  </si>
  <si>
    <t>Overcast</t>
  </si>
  <si>
    <t>Dark</t>
  </si>
  <si>
    <t>Calm</t>
  </si>
  <si>
    <t>Light</t>
  </si>
  <si>
    <t>Breezy</t>
  </si>
  <si>
    <t>Occassional</t>
  </si>
  <si>
    <t>Environmental Factors</t>
  </si>
  <si>
    <t>Rock Salt</t>
    <phoneticPr fontId="0" type="noConversion"/>
  </si>
  <si>
    <t>Salt Brine</t>
    <phoneticPr fontId="0" type="noConversion"/>
  </si>
  <si>
    <t>NaCl</t>
    <phoneticPr fontId="0" type="noConversion"/>
  </si>
  <si>
    <t>NaCl</t>
  </si>
  <si>
    <t>Cost (Delivered)</t>
  </si>
  <si>
    <t>/ton</t>
  </si>
  <si>
    <t>/gallon</t>
  </si>
  <si>
    <t>Temp° F</t>
  </si>
  <si>
    <t>Rock Salt</t>
  </si>
  <si>
    <t>Salt Brine</t>
  </si>
  <si>
    <t>Gran</t>
  </si>
  <si>
    <t>Liq</t>
  </si>
  <si>
    <t>Selected For Graphing?</t>
  </si>
  <si>
    <t>Y</t>
  </si>
  <si>
    <t>Application Rate lb/LM</t>
  </si>
  <si>
    <t>Cost as Delivered</t>
  </si>
  <si>
    <t>Rock Salt     28 °F IMC</t>
  </si>
  <si>
    <t>Salt Brine     28 °F IMC</t>
  </si>
  <si>
    <t>Low</t>
  </si>
  <si>
    <t>High</t>
  </si>
  <si>
    <t>Medium</t>
  </si>
  <si>
    <t>Name/Date:</t>
  </si>
  <si>
    <t>Roadway:</t>
  </si>
  <si>
    <t>Factors</t>
  </si>
  <si>
    <t>Application Factors - Select levels by placing a "Y" in the appropriate blocks.</t>
  </si>
  <si>
    <t>Solid Deicers to Consider ("Y" to graph)</t>
  </si>
  <si>
    <t>Liquid Deicers to Consider ("Y" to graph)</t>
  </si>
  <si>
    <t>Environmentally Sensitive</t>
  </si>
  <si>
    <t>Corrosion Sensitve Struct.</t>
  </si>
  <si>
    <t>Open Graded/Porous</t>
  </si>
  <si>
    <t>Roadway Volume (ADT)</t>
  </si>
  <si>
    <t>Super Commuter (&gt;30,000 ADT)</t>
  </si>
  <si>
    <t>Primary (800-2000 ADT)</t>
  </si>
  <si>
    <t>Secondary (&lt;800 ADT)</t>
  </si>
  <si>
    <t>Rural Low Volume</t>
  </si>
  <si>
    <t>&gt;5% ADT</t>
  </si>
  <si>
    <t>2-5% ADT</t>
  </si>
  <si>
    <t>&lt;2% ADT</t>
  </si>
  <si>
    <t>Urban Commuter (10,000-30,000 ADT)</t>
  </si>
  <si>
    <t>Rural Commuter (2,000-10,000 ADT)</t>
  </si>
  <si>
    <t>ASSUMED LEVEL OF SERVICE</t>
  </si>
  <si>
    <t>300 lbs/LM</t>
  </si>
  <si>
    <t>600 lbs/LM</t>
  </si>
  <si>
    <t>900 lbs/LM</t>
  </si>
  <si>
    <t>ADT for Rock Salt</t>
  </si>
  <si>
    <t>ADT for Salt Brine</t>
  </si>
  <si>
    <t>10 gal/LM</t>
  </si>
  <si>
    <t>20 gal/LM</t>
  </si>
  <si>
    <t>30 gal/LM</t>
  </si>
  <si>
    <t>for Anti Icing</t>
  </si>
  <si>
    <t>Grand Factor</t>
  </si>
  <si>
    <t>No Shade</t>
  </si>
  <si>
    <t>Full Shade</t>
  </si>
  <si>
    <t>Factor Evaluation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</si>
</sst>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0.0"/>
  </numFmts>
  <fonts count="12">
    <font>
      <sz val="12"/>
      <color theme="1"/>
      <name val="Calibri"/>
      <family val="2"/>
      <scheme val="minor"/>
    </font>
    <font>
      <sz val="12"/>
      <color indexed="8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indexed="8"/>
      <name val="Arial"/>
    </font>
    <font>
      <sz val="12"/>
      <name val="Arial"/>
    </font>
    <font>
      <sz val="8"/>
      <name val="Calibri"/>
      <family val="2"/>
      <scheme val="minor"/>
    </font>
    <font>
      <sz val="10"/>
      <color indexed="8"/>
      <name val="Arial"/>
    </font>
    <font>
      <sz val="10"/>
      <name val="Arial"/>
    </font>
    <font>
      <sz val="10"/>
      <color theme="1"/>
      <name val="Calibri"/>
      <family val="2"/>
      <scheme val="minor"/>
    </font>
    <font>
      <b/>
      <sz val="10"/>
      <color theme="1"/>
      <name val="Calibri"/>
      <scheme val="minor"/>
    </font>
    <font>
      <sz val="12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8" fillId="0" borderId="0" xfId="0" applyFont="1" applyBorder="1" applyAlignment="1">
      <alignment horizontal="center"/>
    </xf>
    <xf numFmtId="0" fontId="1" fillId="0" borderId="0" xfId="0" applyFont="1"/>
    <xf numFmtId="0" fontId="4" fillId="0" borderId="0" xfId="0" applyFont="1"/>
    <xf numFmtId="164" fontId="1" fillId="0" borderId="0" xfId="0" applyNumberFormat="1" applyFont="1"/>
    <xf numFmtId="0" fontId="7" fillId="0" borderId="0" xfId="0" applyFont="1"/>
    <xf numFmtId="0" fontId="8" fillId="0" borderId="0" xfId="0" applyFont="1" applyBorder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0" xfId="0" applyFont="1" applyAlignment="1">
      <alignment horizontal="center" textRotation="90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/>
    <xf numFmtId="166" fontId="7" fillId="0" borderId="0" xfId="0" applyNumberFormat="1" applyFont="1"/>
    <xf numFmtId="165" fontId="1" fillId="0" borderId="0" xfId="0" applyNumberFormat="1" applyFont="1"/>
    <xf numFmtId="0" fontId="9" fillId="0" borderId="0" xfId="0" applyFont="1" applyAlignment="1">
      <alignment horizontal="right"/>
    </xf>
    <xf numFmtId="0" fontId="10" fillId="0" borderId="0" xfId="0" applyFont="1"/>
    <xf numFmtId="2" fontId="9" fillId="0" borderId="0" xfId="0" applyNumberFormat="1" applyFont="1"/>
    <xf numFmtId="0" fontId="1" fillId="0" borderId="5" xfId="0" applyFont="1" applyBorder="1"/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right"/>
    </xf>
    <xf numFmtId="0" fontId="4" fillId="2" borderId="0" xfId="0" applyFont="1" applyFill="1"/>
    <xf numFmtId="0" fontId="1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166" fontId="1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164" fontId="7" fillId="0" borderId="0" xfId="0" applyNumberFormat="1" applyFont="1"/>
    <xf numFmtId="0" fontId="11" fillId="3" borderId="0" xfId="0" applyFont="1" applyFill="1"/>
    <xf numFmtId="0" fontId="11" fillId="0" borderId="1" xfId="0" applyFont="1" applyBorder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Cost/Lane Mile of</a:t>
            </a:r>
            <a:r>
              <a:rPr lang="en-US" baseline="0"/>
              <a:t> Granular Deicers </a:t>
            </a:r>
          </a:p>
          <a:p>
            <a:pPr>
              <a:defRPr/>
            </a:pPr>
            <a:r>
              <a:rPr lang="en-US" baseline="0"/>
              <a:t>Application Rate Factor Evaluation</a:t>
            </a:r>
            <a:endParaRPr lang="en-US"/>
          </a:p>
        </c:rich>
      </c:tx>
      <c:layout>
        <c:manualLayout>
          <c:xMode val="edge"/>
          <c:yMode val="edge"/>
          <c:x val="0.171544216972878"/>
          <c:y val="0.00574712643678161"/>
        </c:manualLayout>
      </c:layout>
    </c:title>
    <c:plotArea>
      <c:layout>
        <c:manualLayout>
          <c:layoutTarget val="inner"/>
          <c:xMode val="edge"/>
          <c:yMode val="edge"/>
          <c:x val="0.0946813648293963"/>
          <c:y val="0.163717757263101"/>
          <c:w val="0.669734803149606"/>
          <c:h val="0.716227486650376"/>
        </c:manualLayout>
      </c:layout>
      <c:scatterChart>
        <c:scatterStyle val="lineMarker"/>
        <c:ser>
          <c:idx val="12"/>
          <c:order val="0"/>
          <c:tx>
            <c:strRef>
              <c:f>'Application Rate'!$D$4</c:f>
              <c:strCache>
                <c:ptCount val="1"/>
                <c:pt idx="0">
                  <c:v>300 lbs/LM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'Application Rate'!$N$59:$N$71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'Application Rate'!$O$59:$O$71</c:f>
              <c:numCache>
                <c:formatCode>\$#,##0</c:formatCode>
                <c:ptCount val="13"/>
                <c:pt idx="0">
                  <c:v>10.35</c:v>
                </c:pt>
                <c:pt idx="1">
                  <c:v>12.9375</c:v>
                </c:pt>
                <c:pt idx="2">
                  <c:v>17.84482758620689</c:v>
                </c:pt>
                <c:pt idx="3">
                  <c:v>26.53846153846154</c:v>
                </c:pt>
                <c:pt idx="4">
                  <c:v>51.75</c:v>
                </c:pt>
                <c:pt idx="5">
                  <c:v>30.44117647058823</c:v>
                </c:pt>
                <c:pt idx="6">
                  <c:v>1035</c:v>
                </c:pt>
                <c:pt idx="7">
                  <c:v>1035</c:v>
                </c:pt>
                <c:pt idx="8">
                  <c:v>1035</c:v>
                </c:pt>
                <c:pt idx="9">
                  <c:v>1035</c:v>
                </c:pt>
                <c:pt idx="10">
                  <c:v>1035</c:v>
                </c:pt>
                <c:pt idx="11">
                  <c:v>1035</c:v>
                </c:pt>
                <c:pt idx="12">
                  <c:v>1035</c:v>
                </c:pt>
              </c:numCache>
            </c:numRef>
          </c:yVal>
        </c:ser>
        <c:ser>
          <c:idx val="0"/>
          <c:order val="1"/>
          <c:tx>
            <c:strRef>
              <c:f>'Application Rate'!$F$4</c:f>
              <c:strCache>
                <c:ptCount val="1"/>
                <c:pt idx="0">
                  <c:v>600 lbs/LM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'Application Rate'!$N$59:$N$71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'Application Rate'!$P$59:$P$71</c:f>
              <c:numCache>
                <c:formatCode>\$#,##0</c:formatCode>
                <c:ptCount val="13"/>
                <c:pt idx="0">
                  <c:v>20.7</c:v>
                </c:pt>
                <c:pt idx="1">
                  <c:v>25.875</c:v>
                </c:pt>
                <c:pt idx="2">
                  <c:v>35.68965517241379</c:v>
                </c:pt>
                <c:pt idx="3">
                  <c:v>53.07692307692308</c:v>
                </c:pt>
                <c:pt idx="4">
                  <c:v>103.5</c:v>
                </c:pt>
                <c:pt idx="5">
                  <c:v>60.88235294117646</c:v>
                </c:pt>
                <c:pt idx="6">
                  <c:v>207</c:v>
                </c:pt>
                <c:pt idx="7">
                  <c:v>207</c:v>
                </c:pt>
                <c:pt idx="8">
                  <c:v>207</c:v>
                </c:pt>
                <c:pt idx="9">
                  <c:v>207</c:v>
                </c:pt>
                <c:pt idx="10">
                  <c:v>207</c:v>
                </c:pt>
                <c:pt idx="11">
                  <c:v>207</c:v>
                </c:pt>
                <c:pt idx="12">
                  <c:v>207</c:v>
                </c:pt>
              </c:numCache>
            </c:numRef>
          </c:yVal>
        </c:ser>
        <c:ser>
          <c:idx val="1"/>
          <c:order val="2"/>
          <c:tx>
            <c:strRef>
              <c:f>'Application Rate'!$H$4</c:f>
              <c:strCache>
                <c:ptCount val="1"/>
                <c:pt idx="0">
                  <c:v>900 lbs/LM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'Application Rate'!$N$59:$N$71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'Application Rate'!$Q$59:$Q$71</c:f>
              <c:numCache>
                <c:formatCode>\$#,##0</c:formatCode>
                <c:ptCount val="13"/>
                <c:pt idx="0">
                  <c:v>31.05</c:v>
                </c:pt>
                <c:pt idx="1">
                  <c:v>38.8125</c:v>
                </c:pt>
                <c:pt idx="2">
                  <c:v>53.53448275862069</c:v>
                </c:pt>
                <c:pt idx="3">
                  <c:v>79.61538461538463</c:v>
                </c:pt>
                <c:pt idx="4">
                  <c:v>155.25</c:v>
                </c:pt>
                <c:pt idx="5">
                  <c:v>91.3235294117647</c:v>
                </c:pt>
                <c:pt idx="6">
                  <c:v>3105</c:v>
                </c:pt>
                <c:pt idx="7">
                  <c:v>3105</c:v>
                </c:pt>
                <c:pt idx="8">
                  <c:v>3105</c:v>
                </c:pt>
                <c:pt idx="9">
                  <c:v>3105</c:v>
                </c:pt>
                <c:pt idx="10">
                  <c:v>3105</c:v>
                </c:pt>
                <c:pt idx="11">
                  <c:v>3105</c:v>
                </c:pt>
                <c:pt idx="12">
                  <c:v>3105</c:v>
                </c:pt>
              </c:numCache>
            </c:numRef>
          </c:yVal>
        </c:ser>
        <c:dLbls/>
        <c:axId val="569300296"/>
        <c:axId val="569308600"/>
      </c:scatterChart>
      <c:valAx>
        <c:axId val="569300296"/>
        <c:scaling>
          <c:orientation val="minMax"/>
          <c:min val="-35.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°F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69308600"/>
        <c:crossesAt val="0.0"/>
        <c:crossBetween val="midCat"/>
      </c:valAx>
      <c:valAx>
        <c:axId val="569308600"/>
        <c:scaling>
          <c:orientation val="minMax"/>
          <c:max val="150.0"/>
          <c:min val="0.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Cost/Lane</a:t>
                </a:r>
                <a:r>
                  <a:rPr lang="en-US" baseline="0"/>
                  <a:t> Mile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29035870516185"/>
              <c:y val="0.432845053851027"/>
            </c:manualLayout>
          </c:layout>
        </c:title>
        <c:numFmt formatCode="\$#,##0" sourceLinked="1"/>
        <c:tickLblPos val="nextTo"/>
        <c:crossAx val="569300296"/>
        <c:crossesAt val="-35.0"/>
        <c:crossBetween val="midCat"/>
      </c:valAx>
    </c:plotArea>
    <c:legend>
      <c:legendPos val="r"/>
      <c:layout>
        <c:manualLayout>
          <c:xMode val="edge"/>
          <c:yMode val="edge"/>
          <c:x val="0.767149550106415"/>
          <c:y val="0.302463147024655"/>
          <c:w val="0.216793358011337"/>
          <c:h val="0.490155673163805"/>
        </c:manualLayout>
      </c:layout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Cost/Lane Mile of Anti Icing</a:t>
            </a:r>
            <a:endParaRPr lang="en-US" baseline="0"/>
          </a:p>
          <a:p>
            <a:pPr>
              <a:defRPr/>
            </a:pPr>
            <a:r>
              <a:rPr lang="en-US" baseline="0"/>
              <a:t>Pavement Material Factor Evaluation</a:t>
            </a:r>
            <a:endParaRPr lang="en-US"/>
          </a:p>
        </c:rich>
      </c:tx>
      <c:layout>
        <c:manualLayout>
          <c:xMode val="edge"/>
          <c:yMode val="edge"/>
          <c:x val="0.171544216972878"/>
          <c:y val="0.00574712643678161"/>
        </c:manualLayout>
      </c:layout>
    </c:title>
    <c:plotArea>
      <c:layout>
        <c:manualLayout>
          <c:layoutTarget val="inner"/>
          <c:xMode val="edge"/>
          <c:yMode val="edge"/>
          <c:x val="0.0946813648293963"/>
          <c:y val="0.163717757263101"/>
          <c:w val="0.669734803149606"/>
          <c:h val="0.716227486650376"/>
        </c:manualLayout>
      </c:layout>
      <c:scatterChart>
        <c:scatterStyle val="lineMarker"/>
        <c:ser>
          <c:idx val="12"/>
          <c:order val="0"/>
          <c:tx>
            <c:strRef>
              <c:f>'Pvmt Matl'!$D$9</c:f>
              <c:strCache>
                <c:ptCount val="1"/>
                <c:pt idx="0">
                  <c:v>Asphalt</c:v>
                </c:pt>
              </c:strCache>
            </c:strRef>
          </c:tx>
          <c:spPr>
            <a:ln w="19050" cap="flat" cmpd="sng" algn="ctr">
              <a:solidFill>
                <a:schemeClr val="tx1"/>
              </a:solidFill>
              <a:prstDash val="dash"/>
            </a:ln>
            <a:effectLst/>
          </c:spPr>
          <c:marker>
            <c:symbol val="circle"/>
            <c:size val="5"/>
            <c:spPr>
              <a:noFill/>
              <a:ln w="25400" cap="flat" cmpd="sng" algn="ctr">
                <a:solidFill>
                  <a:schemeClr val="dk1"/>
                </a:solidFill>
                <a:prstDash val="solid"/>
              </a:ln>
              <a:effectLst/>
            </c:spPr>
          </c:marker>
          <c:xVal>
            <c:numRef>
              <c:f>'Pvmt Matl'!$N$59:$N$71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'Pvmt Matl'!$R$59:$R$71</c:f>
              <c:numCache>
                <c:formatCode>\$#,##0.00</c:formatCode>
                <c:ptCount val="13"/>
                <c:pt idx="0">
                  <c:v>1.391452991452992</c:v>
                </c:pt>
                <c:pt idx="1">
                  <c:v>1.938095238095238</c:v>
                </c:pt>
                <c:pt idx="2">
                  <c:v>2.584126984126984</c:v>
                </c:pt>
                <c:pt idx="3">
                  <c:v>3.391666666666667</c:v>
                </c:pt>
                <c:pt idx="4">
                  <c:v>4.522222222222223</c:v>
                </c:pt>
                <c:pt idx="5">
                  <c:v>3.617777777777777</c:v>
                </c:pt>
                <c:pt idx="6">
                  <c:v>542.6666666666666</c:v>
                </c:pt>
                <c:pt idx="7">
                  <c:v>542.6666666666666</c:v>
                </c:pt>
                <c:pt idx="8">
                  <c:v>542.6666666666666</c:v>
                </c:pt>
                <c:pt idx="9">
                  <c:v>542.6666666666666</c:v>
                </c:pt>
                <c:pt idx="10">
                  <c:v>542.6666666666666</c:v>
                </c:pt>
                <c:pt idx="11">
                  <c:v>542.6666666666666</c:v>
                </c:pt>
                <c:pt idx="12">
                  <c:v>542.6666666666666</c:v>
                </c:pt>
              </c:numCache>
            </c:numRef>
          </c:yVal>
        </c:ser>
        <c:ser>
          <c:idx val="0"/>
          <c:order val="1"/>
          <c:tx>
            <c:strRef>
              <c:f>'Pvmt Matl'!$F$9</c:f>
              <c:strCache>
                <c:ptCount val="1"/>
                <c:pt idx="0">
                  <c:v>Concrete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'Pvmt Matl'!$N$59:$N$71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'Pvmt Matl'!$S$59:$S$71</c:f>
              <c:numCache>
                <c:formatCode>\$#,##0.00</c:formatCode>
                <c:ptCount val="13"/>
                <c:pt idx="0">
                  <c:v>2.087179487179487</c:v>
                </c:pt>
                <c:pt idx="1">
                  <c:v>2.907142857142857</c:v>
                </c:pt>
                <c:pt idx="2">
                  <c:v>3.876190476190477</c:v>
                </c:pt>
                <c:pt idx="3">
                  <c:v>5.0875</c:v>
                </c:pt>
                <c:pt idx="4">
                  <c:v>6.783333333333334</c:v>
                </c:pt>
                <c:pt idx="5">
                  <c:v>5.426666666666666</c:v>
                </c:pt>
                <c:pt idx="6">
                  <c:v>814.0</c:v>
                </c:pt>
                <c:pt idx="7">
                  <c:v>814.0</c:v>
                </c:pt>
                <c:pt idx="8">
                  <c:v>814.0</c:v>
                </c:pt>
                <c:pt idx="9">
                  <c:v>814.0</c:v>
                </c:pt>
                <c:pt idx="10">
                  <c:v>814.0</c:v>
                </c:pt>
                <c:pt idx="11">
                  <c:v>814.0</c:v>
                </c:pt>
                <c:pt idx="12">
                  <c:v>814.0</c:v>
                </c:pt>
              </c:numCache>
            </c:numRef>
          </c:yVal>
        </c:ser>
        <c:ser>
          <c:idx val="1"/>
          <c:order val="2"/>
          <c:tx>
            <c:strRef>
              <c:f>'Pvmt Matl'!$H$9</c:f>
              <c:strCache>
                <c:ptCount val="1"/>
                <c:pt idx="0">
                  <c:v>Open Graded/Porous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'Pvmt Matl'!$N$59:$N$71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'Pvmt Matl'!$T$59:$T$71</c:f>
              <c:numCache>
                <c:formatCode>\$#,##0.00</c:formatCode>
                <c:ptCount val="13"/>
                <c:pt idx="0">
                  <c:v>4.174358974358975</c:v>
                </c:pt>
                <c:pt idx="1">
                  <c:v>5.814285714285715</c:v>
                </c:pt>
                <c:pt idx="2">
                  <c:v>7.752380952380953</c:v>
                </c:pt>
                <c:pt idx="3">
                  <c:v>10.175</c:v>
                </c:pt>
                <c:pt idx="4">
                  <c:v>13.56666666666667</c:v>
                </c:pt>
                <c:pt idx="5">
                  <c:v>10.85333333333333</c:v>
                </c:pt>
                <c:pt idx="6">
                  <c:v>1628.0</c:v>
                </c:pt>
                <c:pt idx="7">
                  <c:v>1628.0</c:v>
                </c:pt>
                <c:pt idx="8">
                  <c:v>1628.0</c:v>
                </c:pt>
                <c:pt idx="9">
                  <c:v>1628.0</c:v>
                </c:pt>
                <c:pt idx="10">
                  <c:v>1628.0</c:v>
                </c:pt>
                <c:pt idx="11">
                  <c:v>1628.0</c:v>
                </c:pt>
                <c:pt idx="12">
                  <c:v>1628.0</c:v>
                </c:pt>
              </c:numCache>
            </c:numRef>
          </c:yVal>
        </c:ser>
        <c:dLbls/>
        <c:axId val="584846280"/>
        <c:axId val="584854584"/>
      </c:scatterChart>
      <c:valAx>
        <c:axId val="584846280"/>
        <c:scaling>
          <c:orientation val="minMax"/>
          <c:min val="-35.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°F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84854584"/>
        <c:crossesAt val="0.0"/>
        <c:crossBetween val="midCat"/>
      </c:valAx>
      <c:valAx>
        <c:axId val="584854584"/>
        <c:scaling>
          <c:orientation val="minMax"/>
          <c:max val="25.0"/>
          <c:min val="0.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Cost/Lane</a:t>
                </a:r>
                <a:r>
                  <a:rPr lang="en-US" baseline="0"/>
                  <a:t> Mile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29035870516185"/>
              <c:y val="0.432845053851027"/>
            </c:manualLayout>
          </c:layout>
        </c:title>
        <c:numFmt formatCode="\$#,##0.00" sourceLinked="1"/>
        <c:tickLblPos val="nextTo"/>
        <c:crossAx val="584846280"/>
        <c:crossesAt val="-35.0"/>
        <c:crossBetween val="midCat"/>
        <c:majorUnit val="5.0"/>
      </c:valAx>
    </c:plotArea>
    <c:legend>
      <c:legendPos val="r"/>
      <c:layout>
        <c:manualLayout>
          <c:xMode val="edge"/>
          <c:yMode val="edge"/>
          <c:x val="0.761816272965879"/>
          <c:y val="0.170279210788307"/>
          <c:w val="0.238183754162513"/>
          <c:h val="0.750223775907322"/>
        </c:manualLayout>
      </c:layout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Cost/Lane Mile of</a:t>
            </a:r>
            <a:r>
              <a:rPr lang="en-US" baseline="0"/>
              <a:t> Granular Deicers </a:t>
            </a:r>
          </a:p>
          <a:p>
            <a:pPr>
              <a:defRPr/>
            </a:pPr>
            <a:r>
              <a:rPr lang="en-US" baseline="0"/>
              <a:t>Pavement Age Factor Evaluation</a:t>
            </a:r>
            <a:endParaRPr lang="en-US"/>
          </a:p>
        </c:rich>
      </c:tx>
      <c:layout>
        <c:manualLayout>
          <c:xMode val="edge"/>
          <c:yMode val="edge"/>
          <c:x val="0.171544216972878"/>
          <c:y val="0.00574712643678161"/>
        </c:manualLayout>
      </c:layout>
    </c:title>
    <c:plotArea>
      <c:layout>
        <c:manualLayout>
          <c:layoutTarget val="inner"/>
          <c:xMode val="edge"/>
          <c:yMode val="edge"/>
          <c:x val="0.0946813648293963"/>
          <c:y val="0.163717757263101"/>
          <c:w val="0.669734803149606"/>
          <c:h val="0.716227486650376"/>
        </c:manualLayout>
      </c:layout>
      <c:scatterChart>
        <c:scatterStyle val="lineMarker"/>
        <c:ser>
          <c:idx val="12"/>
          <c:order val="0"/>
          <c:tx>
            <c:strRef>
              <c:f>'Pvmt Age'!$D$10</c:f>
              <c:strCache>
                <c:ptCount val="1"/>
                <c:pt idx="0">
                  <c:v>0 to 3 yrs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'Pvmt Age'!$N$59:$N$71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'Pvmt Age'!$O$59:$O$71</c:f>
              <c:numCache>
                <c:formatCode>\$#,##0</c:formatCode>
                <c:ptCount val="13"/>
                <c:pt idx="0">
                  <c:v>16.56</c:v>
                </c:pt>
                <c:pt idx="1">
                  <c:v>20.7</c:v>
                </c:pt>
                <c:pt idx="2">
                  <c:v>28.55172413793103</c:v>
                </c:pt>
                <c:pt idx="3">
                  <c:v>42.46153846153847</c:v>
                </c:pt>
                <c:pt idx="4">
                  <c:v>82.8</c:v>
                </c:pt>
                <c:pt idx="5">
                  <c:v>48.70588235294117</c:v>
                </c:pt>
                <c:pt idx="6">
                  <c:v>1656</c:v>
                </c:pt>
                <c:pt idx="7">
                  <c:v>1656</c:v>
                </c:pt>
                <c:pt idx="8">
                  <c:v>1656</c:v>
                </c:pt>
                <c:pt idx="9">
                  <c:v>1656</c:v>
                </c:pt>
                <c:pt idx="10">
                  <c:v>1656</c:v>
                </c:pt>
                <c:pt idx="11">
                  <c:v>1656</c:v>
                </c:pt>
                <c:pt idx="12">
                  <c:v>1656</c:v>
                </c:pt>
              </c:numCache>
            </c:numRef>
          </c:yVal>
        </c:ser>
        <c:ser>
          <c:idx val="0"/>
          <c:order val="1"/>
          <c:tx>
            <c:strRef>
              <c:f>'Pvmt Age'!$F$10</c:f>
              <c:strCache>
                <c:ptCount val="1"/>
                <c:pt idx="0">
                  <c:v>4 to 8 yrs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'Pvmt Age'!$N$59:$N$71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'Pvmt Age'!$P$59:$P$71</c:f>
              <c:numCache>
                <c:formatCode>\$#,##0</c:formatCode>
                <c:ptCount val="13"/>
                <c:pt idx="0">
                  <c:v>20.7</c:v>
                </c:pt>
                <c:pt idx="1">
                  <c:v>25.875</c:v>
                </c:pt>
                <c:pt idx="2">
                  <c:v>35.68965517241379</c:v>
                </c:pt>
                <c:pt idx="3">
                  <c:v>53.07692307692308</c:v>
                </c:pt>
                <c:pt idx="4">
                  <c:v>103.5</c:v>
                </c:pt>
                <c:pt idx="5">
                  <c:v>60.88235294117646</c:v>
                </c:pt>
                <c:pt idx="6">
                  <c:v>207</c:v>
                </c:pt>
                <c:pt idx="7">
                  <c:v>207</c:v>
                </c:pt>
                <c:pt idx="8">
                  <c:v>207</c:v>
                </c:pt>
                <c:pt idx="9">
                  <c:v>207</c:v>
                </c:pt>
                <c:pt idx="10">
                  <c:v>207</c:v>
                </c:pt>
                <c:pt idx="11">
                  <c:v>207</c:v>
                </c:pt>
                <c:pt idx="12">
                  <c:v>207</c:v>
                </c:pt>
              </c:numCache>
            </c:numRef>
          </c:yVal>
        </c:ser>
        <c:ser>
          <c:idx val="1"/>
          <c:order val="2"/>
          <c:tx>
            <c:strRef>
              <c:f>'Pvmt Age'!$H$10</c:f>
              <c:strCache>
                <c:ptCount val="1"/>
                <c:pt idx="0">
                  <c:v>8 to 20+ yrs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'Pvmt Age'!$N$59:$N$71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'Pvmt Age'!$Q$59:$Q$71</c:f>
              <c:numCache>
                <c:formatCode>\$#,##0</c:formatCode>
                <c:ptCount val="13"/>
                <c:pt idx="0">
                  <c:v>27.6</c:v>
                </c:pt>
                <c:pt idx="1">
                  <c:v>34.5</c:v>
                </c:pt>
                <c:pt idx="2">
                  <c:v>47.58620689655171</c:v>
                </c:pt>
                <c:pt idx="3">
                  <c:v>70.76923076923077</c:v>
                </c:pt>
                <c:pt idx="4">
                  <c:v>138.0</c:v>
                </c:pt>
                <c:pt idx="5">
                  <c:v>81.17647058823529</c:v>
                </c:pt>
                <c:pt idx="6">
                  <c:v>276</c:v>
                </c:pt>
                <c:pt idx="7">
                  <c:v>276</c:v>
                </c:pt>
                <c:pt idx="8">
                  <c:v>276</c:v>
                </c:pt>
                <c:pt idx="9">
                  <c:v>276</c:v>
                </c:pt>
                <c:pt idx="10">
                  <c:v>276</c:v>
                </c:pt>
                <c:pt idx="11">
                  <c:v>276</c:v>
                </c:pt>
                <c:pt idx="12">
                  <c:v>276</c:v>
                </c:pt>
              </c:numCache>
            </c:numRef>
          </c:yVal>
        </c:ser>
        <c:dLbls/>
        <c:axId val="584932920"/>
        <c:axId val="584941224"/>
      </c:scatterChart>
      <c:valAx>
        <c:axId val="584932920"/>
        <c:scaling>
          <c:orientation val="minMax"/>
          <c:min val="-35.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°F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84941224"/>
        <c:crossesAt val="0.0"/>
        <c:crossBetween val="midCat"/>
      </c:valAx>
      <c:valAx>
        <c:axId val="584941224"/>
        <c:scaling>
          <c:orientation val="minMax"/>
          <c:max val="150.0"/>
          <c:min val="0.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Cost/Lane</a:t>
                </a:r>
                <a:r>
                  <a:rPr lang="en-US" baseline="0"/>
                  <a:t> Mile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29035870516185"/>
              <c:y val="0.432845053851027"/>
            </c:manualLayout>
          </c:layout>
        </c:title>
        <c:numFmt formatCode="\$#,##0" sourceLinked="1"/>
        <c:tickLblPos val="nextTo"/>
        <c:crossAx val="584932920"/>
        <c:crossesAt val="-35.0"/>
        <c:crossBetween val="midCat"/>
      </c:valAx>
    </c:plotArea>
    <c:legend>
      <c:legendPos val="r"/>
      <c:layout>
        <c:manualLayout>
          <c:xMode val="edge"/>
          <c:yMode val="edge"/>
          <c:x val="0.767149550106415"/>
          <c:y val="0.302463147024655"/>
          <c:w val="0.216793358011337"/>
          <c:h val="0.490155673163805"/>
        </c:manualLayout>
      </c:layout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Cost/Lane Mile of Anti Icing</a:t>
            </a:r>
            <a:endParaRPr lang="en-US" baseline="0"/>
          </a:p>
          <a:p>
            <a:pPr>
              <a:defRPr/>
            </a:pPr>
            <a:r>
              <a:rPr lang="en-US" baseline="0"/>
              <a:t>Pavement Age Factor Evaluation</a:t>
            </a:r>
            <a:endParaRPr lang="en-US"/>
          </a:p>
        </c:rich>
      </c:tx>
      <c:layout>
        <c:manualLayout>
          <c:xMode val="edge"/>
          <c:yMode val="edge"/>
          <c:x val="0.171544216972878"/>
          <c:y val="0.00574712643678161"/>
        </c:manualLayout>
      </c:layout>
    </c:title>
    <c:plotArea>
      <c:layout>
        <c:manualLayout>
          <c:layoutTarget val="inner"/>
          <c:xMode val="edge"/>
          <c:yMode val="edge"/>
          <c:x val="0.0946813648293963"/>
          <c:y val="0.163717757263101"/>
          <c:w val="0.669734803149606"/>
          <c:h val="0.716227486650376"/>
        </c:manualLayout>
      </c:layout>
      <c:scatterChart>
        <c:scatterStyle val="lineMarker"/>
        <c:ser>
          <c:idx val="12"/>
          <c:order val="0"/>
          <c:tx>
            <c:strRef>
              <c:f>'Pvmt Age'!$D$10</c:f>
              <c:strCache>
                <c:ptCount val="1"/>
                <c:pt idx="0">
                  <c:v>0 to 3 yrs</c:v>
                </c:pt>
              </c:strCache>
            </c:strRef>
          </c:tx>
          <c:spPr>
            <a:ln w="19050" cap="flat" cmpd="sng" algn="ctr">
              <a:solidFill>
                <a:schemeClr val="tx1"/>
              </a:solidFill>
              <a:prstDash val="dash"/>
            </a:ln>
            <a:effectLst/>
          </c:spPr>
          <c:marker>
            <c:symbol val="circle"/>
            <c:size val="5"/>
            <c:spPr>
              <a:noFill/>
              <a:ln w="25400" cap="flat" cmpd="sng" algn="ctr">
                <a:solidFill>
                  <a:schemeClr val="dk1"/>
                </a:solidFill>
                <a:prstDash val="solid"/>
              </a:ln>
              <a:effectLst/>
            </c:spPr>
          </c:marker>
          <c:xVal>
            <c:numRef>
              <c:f>'Pvmt Age'!$N$59:$N$71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'Pvmt Age'!$R$59:$R$71</c:f>
              <c:numCache>
                <c:formatCode>\$#,##0.00</c:formatCode>
                <c:ptCount val="13"/>
                <c:pt idx="0">
                  <c:v>1.66974358974359</c:v>
                </c:pt>
                <c:pt idx="1">
                  <c:v>2.325714285714286</c:v>
                </c:pt>
                <c:pt idx="2">
                  <c:v>3.100952380952381</c:v>
                </c:pt>
                <c:pt idx="3">
                  <c:v>4.07</c:v>
                </c:pt>
                <c:pt idx="4">
                  <c:v>5.426666666666667</c:v>
                </c:pt>
                <c:pt idx="5">
                  <c:v>4.341333333333332</c:v>
                </c:pt>
                <c:pt idx="6">
                  <c:v>651.2</c:v>
                </c:pt>
                <c:pt idx="7">
                  <c:v>651.2</c:v>
                </c:pt>
                <c:pt idx="8">
                  <c:v>651.2</c:v>
                </c:pt>
                <c:pt idx="9">
                  <c:v>651.2</c:v>
                </c:pt>
                <c:pt idx="10">
                  <c:v>651.2</c:v>
                </c:pt>
                <c:pt idx="11">
                  <c:v>651.2</c:v>
                </c:pt>
                <c:pt idx="12">
                  <c:v>651.2</c:v>
                </c:pt>
              </c:numCache>
            </c:numRef>
          </c:yVal>
        </c:ser>
        <c:ser>
          <c:idx val="0"/>
          <c:order val="1"/>
          <c:tx>
            <c:strRef>
              <c:f>'Pvmt Age'!$F$10</c:f>
              <c:strCache>
                <c:ptCount val="1"/>
                <c:pt idx="0">
                  <c:v>4 to 8 yrs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'Pvmt Age'!$N$59:$N$71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'Pvmt Age'!$S$59:$S$71</c:f>
              <c:numCache>
                <c:formatCode>\$#,##0.00</c:formatCode>
                <c:ptCount val="13"/>
                <c:pt idx="0">
                  <c:v>2.087179487179487</c:v>
                </c:pt>
                <c:pt idx="1">
                  <c:v>2.907142857142857</c:v>
                </c:pt>
                <c:pt idx="2">
                  <c:v>3.876190476190477</c:v>
                </c:pt>
                <c:pt idx="3">
                  <c:v>5.0875</c:v>
                </c:pt>
                <c:pt idx="4">
                  <c:v>6.783333333333334</c:v>
                </c:pt>
                <c:pt idx="5">
                  <c:v>5.426666666666666</c:v>
                </c:pt>
                <c:pt idx="6">
                  <c:v>814.0</c:v>
                </c:pt>
                <c:pt idx="7">
                  <c:v>814.0</c:v>
                </c:pt>
                <c:pt idx="8">
                  <c:v>814.0</c:v>
                </c:pt>
                <c:pt idx="9">
                  <c:v>814.0</c:v>
                </c:pt>
                <c:pt idx="10">
                  <c:v>814.0</c:v>
                </c:pt>
                <c:pt idx="11">
                  <c:v>814.0</c:v>
                </c:pt>
                <c:pt idx="12">
                  <c:v>814.0</c:v>
                </c:pt>
              </c:numCache>
            </c:numRef>
          </c:yVal>
        </c:ser>
        <c:ser>
          <c:idx val="1"/>
          <c:order val="2"/>
          <c:tx>
            <c:strRef>
              <c:f>'Pvmt Age'!$H$10</c:f>
              <c:strCache>
                <c:ptCount val="1"/>
                <c:pt idx="0">
                  <c:v>8 to 20+ yrs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'Pvmt Age'!$N$59:$N$71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'Pvmt Age'!$T$59:$T$71</c:f>
              <c:numCache>
                <c:formatCode>\$#,##0.00</c:formatCode>
                <c:ptCount val="13"/>
                <c:pt idx="0">
                  <c:v>2.782905982905983</c:v>
                </c:pt>
                <c:pt idx="1">
                  <c:v>3.876190476190477</c:v>
                </c:pt>
                <c:pt idx="2">
                  <c:v>5.168253968253969</c:v>
                </c:pt>
                <c:pt idx="3">
                  <c:v>6.783333333333334</c:v>
                </c:pt>
                <c:pt idx="4">
                  <c:v>9.044444444444446</c:v>
                </c:pt>
                <c:pt idx="5">
                  <c:v>7.235555555555556</c:v>
                </c:pt>
                <c:pt idx="6">
                  <c:v>1085.333333333333</c:v>
                </c:pt>
                <c:pt idx="7">
                  <c:v>1085.333333333333</c:v>
                </c:pt>
                <c:pt idx="8">
                  <c:v>1085.333333333333</c:v>
                </c:pt>
                <c:pt idx="9">
                  <c:v>1085.333333333333</c:v>
                </c:pt>
                <c:pt idx="10">
                  <c:v>1085.333333333333</c:v>
                </c:pt>
                <c:pt idx="11">
                  <c:v>1085.333333333333</c:v>
                </c:pt>
                <c:pt idx="12">
                  <c:v>1085.333333333333</c:v>
                </c:pt>
              </c:numCache>
            </c:numRef>
          </c:yVal>
        </c:ser>
        <c:dLbls/>
        <c:axId val="584994024"/>
        <c:axId val="585002328"/>
      </c:scatterChart>
      <c:valAx>
        <c:axId val="584994024"/>
        <c:scaling>
          <c:orientation val="minMax"/>
          <c:min val="-35.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°F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85002328"/>
        <c:crossesAt val="0.0"/>
        <c:crossBetween val="midCat"/>
      </c:valAx>
      <c:valAx>
        <c:axId val="585002328"/>
        <c:scaling>
          <c:orientation val="minMax"/>
          <c:max val="25.0"/>
          <c:min val="0.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Cost/Lane</a:t>
                </a:r>
                <a:r>
                  <a:rPr lang="en-US" baseline="0"/>
                  <a:t> Mile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29035870516185"/>
              <c:y val="0.432845053851027"/>
            </c:manualLayout>
          </c:layout>
        </c:title>
        <c:numFmt formatCode="\$#,##0.00" sourceLinked="1"/>
        <c:tickLblPos val="nextTo"/>
        <c:crossAx val="584994024"/>
        <c:crossesAt val="-35.0"/>
        <c:crossBetween val="midCat"/>
        <c:majorUnit val="5.0"/>
      </c:valAx>
    </c:plotArea>
    <c:legend>
      <c:legendPos val="r"/>
      <c:layout>
        <c:manualLayout>
          <c:xMode val="edge"/>
          <c:yMode val="edge"/>
          <c:x val="0.761816272965879"/>
          <c:y val="0.170279210788307"/>
          <c:w val="0.238183754162513"/>
          <c:h val="0.750223775907322"/>
        </c:manualLayout>
      </c:layout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Cost/Lane Mile of</a:t>
            </a:r>
            <a:r>
              <a:rPr lang="en-US" baseline="0"/>
              <a:t> Granular Deicers </a:t>
            </a:r>
          </a:p>
          <a:p>
            <a:pPr>
              <a:defRPr/>
            </a:pPr>
            <a:r>
              <a:rPr lang="en-US" baseline="0"/>
              <a:t>Sun Condition Factor Evaluation</a:t>
            </a:r>
            <a:endParaRPr lang="en-US"/>
          </a:p>
        </c:rich>
      </c:tx>
      <c:layout>
        <c:manualLayout>
          <c:xMode val="edge"/>
          <c:yMode val="edge"/>
          <c:x val="0.162901203900938"/>
          <c:y val="0.0114942528735632"/>
        </c:manualLayout>
      </c:layout>
    </c:title>
    <c:plotArea>
      <c:layout>
        <c:manualLayout>
          <c:layoutTarget val="inner"/>
          <c:xMode val="edge"/>
          <c:yMode val="edge"/>
          <c:x val="0.0946813648293963"/>
          <c:y val="0.163717757263101"/>
          <c:w val="0.669734803149606"/>
          <c:h val="0.716227486650376"/>
        </c:manualLayout>
      </c:layout>
      <c:scatterChart>
        <c:scatterStyle val="lineMarker"/>
        <c:ser>
          <c:idx val="12"/>
          <c:order val="0"/>
          <c:tx>
            <c:strRef>
              <c:f>Sun!$D$12</c:f>
              <c:strCache>
                <c:ptCount val="1"/>
                <c:pt idx="0">
                  <c:v>Bright Sky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Sun!$N$59:$N$71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Sun!$O$59:$O$71</c:f>
              <c:numCache>
                <c:formatCode>\$#,##0</c:formatCode>
                <c:ptCount val="13"/>
                <c:pt idx="0">
                  <c:v>13.8</c:v>
                </c:pt>
                <c:pt idx="1">
                  <c:v>17.25</c:v>
                </c:pt>
                <c:pt idx="2">
                  <c:v>23.79310344827586</c:v>
                </c:pt>
                <c:pt idx="3">
                  <c:v>35.38461538461539</c:v>
                </c:pt>
                <c:pt idx="4">
                  <c:v>69.0</c:v>
                </c:pt>
                <c:pt idx="5">
                  <c:v>40.58823529411764</c:v>
                </c:pt>
                <c:pt idx="6">
                  <c:v>138</c:v>
                </c:pt>
                <c:pt idx="7">
                  <c:v>138</c:v>
                </c:pt>
                <c:pt idx="8">
                  <c:v>138</c:v>
                </c:pt>
                <c:pt idx="9">
                  <c:v>138</c:v>
                </c:pt>
                <c:pt idx="10">
                  <c:v>138</c:v>
                </c:pt>
                <c:pt idx="11">
                  <c:v>138</c:v>
                </c:pt>
                <c:pt idx="12">
                  <c:v>138</c:v>
                </c:pt>
              </c:numCache>
            </c:numRef>
          </c:yVal>
        </c:ser>
        <c:ser>
          <c:idx val="0"/>
          <c:order val="1"/>
          <c:tx>
            <c:strRef>
              <c:f>Sun!$F$12</c:f>
              <c:strCache>
                <c:ptCount val="1"/>
                <c:pt idx="0">
                  <c:v>Overcast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Sun!$N$59:$N$71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Sun!$P$59:$P$71</c:f>
              <c:numCache>
                <c:formatCode>\$#,##0</c:formatCode>
                <c:ptCount val="13"/>
                <c:pt idx="0">
                  <c:v>20.7</c:v>
                </c:pt>
                <c:pt idx="1">
                  <c:v>25.875</c:v>
                </c:pt>
                <c:pt idx="2">
                  <c:v>35.68965517241379</c:v>
                </c:pt>
                <c:pt idx="3">
                  <c:v>53.07692307692308</c:v>
                </c:pt>
                <c:pt idx="4">
                  <c:v>103.5</c:v>
                </c:pt>
                <c:pt idx="5">
                  <c:v>60.88235294117646</c:v>
                </c:pt>
                <c:pt idx="6">
                  <c:v>207</c:v>
                </c:pt>
                <c:pt idx="7">
                  <c:v>207</c:v>
                </c:pt>
                <c:pt idx="8">
                  <c:v>207</c:v>
                </c:pt>
                <c:pt idx="9">
                  <c:v>207</c:v>
                </c:pt>
                <c:pt idx="10">
                  <c:v>207</c:v>
                </c:pt>
                <c:pt idx="11">
                  <c:v>207</c:v>
                </c:pt>
                <c:pt idx="12">
                  <c:v>207</c:v>
                </c:pt>
              </c:numCache>
            </c:numRef>
          </c:yVal>
        </c:ser>
        <c:ser>
          <c:idx val="1"/>
          <c:order val="2"/>
          <c:tx>
            <c:strRef>
              <c:f>Sun!$H$12</c:f>
              <c:strCache>
                <c:ptCount val="1"/>
                <c:pt idx="0">
                  <c:v>Dark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Sun!$N$59:$N$71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Sun!$Q$59:$Q$71</c:f>
              <c:numCache>
                <c:formatCode>\$#,##0</c:formatCode>
                <c:ptCount val="13"/>
                <c:pt idx="0">
                  <c:v>41.4</c:v>
                </c:pt>
                <c:pt idx="1">
                  <c:v>51.75</c:v>
                </c:pt>
                <c:pt idx="2">
                  <c:v>71.37931034482757</c:v>
                </c:pt>
                <c:pt idx="3">
                  <c:v>106.1538461538462</c:v>
                </c:pt>
                <c:pt idx="4">
                  <c:v>207.0</c:v>
                </c:pt>
                <c:pt idx="5">
                  <c:v>121.7647058823529</c:v>
                </c:pt>
                <c:pt idx="6">
                  <c:v>414</c:v>
                </c:pt>
                <c:pt idx="7">
                  <c:v>414</c:v>
                </c:pt>
                <c:pt idx="8">
                  <c:v>414</c:v>
                </c:pt>
                <c:pt idx="9">
                  <c:v>414</c:v>
                </c:pt>
                <c:pt idx="10">
                  <c:v>414</c:v>
                </c:pt>
                <c:pt idx="11">
                  <c:v>414</c:v>
                </c:pt>
                <c:pt idx="12">
                  <c:v>414</c:v>
                </c:pt>
              </c:numCache>
            </c:numRef>
          </c:yVal>
        </c:ser>
        <c:dLbls/>
        <c:axId val="589532600"/>
        <c:axId val="589540904"/>
      </c:scatterChart>
      <c:valAx>
        <c:axId val="589532600"/>
        <c:scaling>
          <c:orientation val="minMax"/>
          <c:min val="-35.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°F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89540904"/>
        <c:crossesAt val="0.0"/>
        <c:crossBetween val="midCat"/>
      </c:valAx>
      <c:valAx>
        <c:axId val="589540904"/>
        <c:scaling>
          <c:orientation val="minMax"/>
          <c:max val="150.0"/>
          <c:min val="0.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Cost/Lane</a:t>
                </a:r>
                <a:r>
                  <a:rPr lang="en-US" baseline="0"/>
                  <a:t> Mile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29035870516185"/>
              <c:y val="0.432845053851027"/>
            </c:manualLayout>
          </c:layout>
        </c:title>
        <c:numFmt formatCode="\$#,##0" sourceLinked="1"/>
        <c:tickLblPos val="nextTo"/>
        <c:crossAx val="589532600"/>
        <c:crossesAt val="-35.0"/>
        <c:crossBetween val="midCat"/>
      </c:valAx>
    </c:plotArea>
    <c:legend>
      <c:legendPos val="r"/>
      <c:layout>
        <c:manualLayout>
          <c:xMode val="edge"/>
          <c:yMode val="edge"/>
          <c:x val="0.767149550106415"/>
          <c:y val="0.302463147024655"/>
          <c:w val="0.216793358011337"/>
          <c:h val="0.490155673163805"/>
        </c:manualLayout>
      </c:layout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Cost/Lane Mile of Anti Icing</a:t>
            </a:r>
            <a:endParaRPr lang="en-US" baseline="0"/>
          </a:p>
          <a:p>
            <a:pPr>
              <a:defRPr/>
            </a:pPr>
            <a:r>
              <a:rPr lang="en-US" baseline="0"/>
              <a:t>Sun Condition Factor Evaluation</a:t>
            </a:r>
            <a:endParaRPr lang="en-US"/>
          </a:p>
        </c:rich>
      </c:tx>
      <c:layout>
        <c:manualLayout>
          <c:xMode val="edge"/>
          <c:yMode val="edge"/>
          <c:x val="0.171544216972878"/>
          <c:y val="0.00574712643678161"/>
        </c:manualLayout>
      </c:layout>
    </c:title>
    <c:plotArea>
      <c:layout>
        <c:manualLayout>
          <c:layoutTarget val="inner"/>
          <c:xMode val="edge"/>
          <c:yMode val="edge"/>
          <c:x val="0.0946813648293963"/>
          <c:y val="0.163717757263101"/>
          <c:w val="0.669734803149606"/>
          <c:h val="0.716227486650376"/>
        </c:manualLayout>
      </c:layout>
      <c:scatterChart>
        <c:scatterStyle val="lineMarker"/>
        <c:ser>
          <c:idx val="12"/>
          <c:order val="0"/>
          <c:tx>
            <c:strRef>
              <c:f>Sun!$D$12</c:f>
              <c:strCache>
                <c:ptCount val="1"/>
                <c:pt idx="0">
                  <c:v>Bright Sky</c:v>
                </c:pt>
              </c:strCache>
            </c:strRef>
          </c:tx>
          <c:spPr>
            <a:ln w="19050" cap="flat" cmpd="sng" algn="ctr">
              <a:solidFill>
                <a:schemeClr val="tx1"/>
              </a:solidFill>
              <a:prstDash val="dash"/>
            </a:ln>
            <a:effectLst/>
          </c:spPr>
          <c:marker>
            <c:symbol val="circle"/>
            <c:size val="5"/>
            <c:spPr>
              <a:noFill/>
              <a:ln w="25400" cap="flat" cmpd="sng" algn="ctr">
                <a:solidFill>
                  <a:schemeClr val="dk1"/>
                </a:solidFill>
                <a:prstDash val="solid"/>
              </a:ln>
              <a:effectLst/>
            </c:spPr>
          </c:marker>
          <c:xVal>
            <c:numRef>
              <c:f>Sun!$N$59:$N$71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Sun!$R$59:$R$71</c:f>
              <c:numCache>
                <c:formatCode>\$#,##0.00</c:formatCode>
                <c:ptCount val="13"/>
                <c:pt idx="0">
                  <c:v>1.391452991452992</c:v>
                </c:pt>
                <c:pt idx="1">
                  <c:v>1.938095238095238</c:v>
                </c:pt>
                <c:pt idx="2">
                  <c:v>2.584126984126984</c:v>
                </c:pt>
                <c:pt idx="3">
                  <c:v>3.391666666666667</c:v>
                </c:pt>
                <c:pt idx="4">
                  <c:v>4.522222222222223</c:v>
                </c:pt>
                <c:pt idx="5">
                  <c:v>3.617777777777777</c:v>
                </c:pt>
                <c:pt idx="6">
                  <c:v>542.6666666666666</c:v>
                </c:pt>
                <c:pt idx="7">
                  <c:v>542.6666666666666</c:v>
                </c:pt>
                <c:pt idx="8">
                  <c:v>542.6666666666666</c:v>
                </c:pt>
                <c:pt idx="9">
                  <c:v>542.6666666666666</c:v>
                </c:pt>
                <c:pt idx="10">
                  <c:v>542.6666666666666</c:v>
                </c:pt>
                <c:pt idx="11">
                  <c:v>542.6666666666666</c:v>
                </c:pt>
                <c:pt idx="12">
                  <c:v>542.6666666666666</c:v>
                </c:pt>
              </c:numCache>
            </c:numRef>
          </c:yVal>
        </c:ser>
        <c:ser>
          <c:idx val="0"/>
          <c:order val="1"/>
          <c:tx>
            <c:strRef>
              <c:f>Sun!$F$12</c:f>
              <c:strCache>
                <c:ptCount val="1"/>
                <c:pt idx="0">
                  <c:v>Overcast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Sun!$N$59:$N$71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Sun!$S$59:$S$71</c:f>
              <c:numCache>
                <c:formatCode>\$#,##0.00</c:formatCode>
                <c:ptCount val="13"/>
                <c:pt idx="0">
                  <c:v>2.087179487179487</c:v>
                </c:pt>
                <c:pt idx="1">
                  <c:v>2.907142857142857</c:v>
                </c:pt>
                <c:pt idx="2">
                  <c:v>3.876190476190477</c:v>
                </c:pt>
                <c:pt idx="3">
                  <c:v>5.0875</c:v>
                </c:pt>
                <c:pt idx="4">
                  <c:v>6.783333333333334</c:v>
                </c:pt>
                <c:pt idx="5">
                  <c:v>5.426666666666666</c:v>
                </c:pt>
                <c:pt idx="6">
                  <c:v>814.0</c:v>
                </c:pt>
                <c:pt idx="7">
                  <c:v>814.0</c:v>
                </c:pt>
                <c:pt idx="8">
                  <c:v>814.0</c:v>
                </c:pt>
                <c:pt idx="9">
                  <c:v>814.0</c:v>
                </c:pt>
                <c:pt idx="10">
                  <c:v>814.0</c:v>
                </c:pt>
                <c:pt idx="11">
                  <c:v>814.0</c:v>
                </c:pt>
                <c:pt idx="12">
                  <c:v>814.0</c:v>
                </c:pt>
              </c:numCache>
            </c:numRef>
          </c:yVal>
        </c:ser>
        <c:ser>
          <c:idx val="1"/>
          <c:order val="2"/>
          <c:tx>
            <c:strRef>
              <c:f>Sun!$H$12</c:f>
              <c:strCache>
                <c:ptCount val="1"/>
                <c:pt idx="0">
                  <c:v>Dark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Sun!$N$59:$N$71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Sun!$T$59:$T$71</c:f>
              <c:numCache>
                <c:formatCode>\$#,##0.00</c:formatCode>
                <c:ptCount val="13"/>
                <c:pt idx="0">
                  <c:v>4.174358974358975</c:v>
                </c:pt>
                <c:pt idx="1">
                  <c:v>5.814285714285715</c:v>
                </c:pt>
                <c:pt idx="2">
                  <c:v>7.752380952380953</c:v>
                </c:pt>
                <c:pt idx="3">
                  <c:v>10.175</c:v>
                </c:pt>
                <c:pt idx="4">
                  <c:v>13.56666666666667</c:v>
                </c:pt>
                <c:pt idx="5">
                  <c:v>10.85333333333333</c:v>
                </c:pt>
                <c:pt idx="6">
                  <c:v>1628.0</c:v>
                </c:pt>
                <c:pt idx="7">
                  <c:v>1628.0</c:v>
                </c:pt>
                <c:pt idx="8">
                  <c:v>1628.0</c:v>
                </c:pt>
                <c:pt idx="9">
                  <c:v>1628.0</c:v>
                </c:pt>
                <c:pt idx="10">
                  <c:v>1628.0</c:v>
                </c:pt>
                <c:pt idx="11">
                  <c:v>1628.0</c:v>
                </c:pt>
                <c:pt idx="12">
                  <c:v>1628.0</c:v>
                </c:pt>
              </c:numCache>
            </c:numRef>
          </c:yVal>
        </c:ser>
        <c:dLbls/>
        <c:axId val="589593576"/>
        <c:axId val="589601880"/>
      </c:scatterChart>
      <c:valAx>
        <c:axId val="589593576"/>
        <c:scaling>
          <c:orientation val="minMax"/>
          <c:min val="-35.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°F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89601880"/>
        <c:crossesAt val="0.0"/>
        <c:crossBetween val="midCat"/>
      </c:valAx>
      <c:valAx>
        <c:axId val="589601880"/>
        <c:scaling>
          <c:orientation val="minMax"/>
          <c:max val="25.0"/>
          <c:min val="0.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Cost/Lane</a:t>
                </a:r>
                <a:r>
                  <a:rPr lang="en-US" baseline="0"/>
                  <a:t> Mile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29035870516185"/>
              <c:y val="0.432845053851027"/>
            </c:manualLayout>
          </c:layout>
        </c:title>
        <c:numFmt formatCode="\$#,##0.00" sourceLinked="1"/>
        <c:tickLblPos val="nextTo"/>
        <c:crossAx val="589593576"/>
        <c:crossesAt val="-35.0"/>
        <c:crossBetween val="midCat"/>
        <c:majorUnit val="5.0"/>
      </c:valAx>
    </c:plotArea>
    <c:legend>
      <c:legendPos val="r"/>
      <c:layout>
        <c:manualLayout>
          <c:xMode val="edge"/>
          <c:yMode val="edge"/>
          <c:x val="0.761816272965879"/>
          <c:y val="0.170279210788307"/>
          <c:w val="0.238183754162513"/>
          <c:h val="0.750223775907322"/>
        </c:manualLayout>
      </c:layout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Cost/Lane Mile of</a:t>
            </a:r>
            <a:r>
              <a:rPr lang="en-US" baseline="0"/>
              <a:t> Granular Deicers </a:t>
            </a:r>
          </a:p>
          <a:p>
            <a:pPr>
              <a:defRPr/>
            </a:pPr>
            <a:r>
              <a:rPr lang="en-US" baseline="0"/>
              <a:t>Wind Condition Factor Evaluation</a:t>
            </a:r>
            <a:endParaRPr lang="en-US"/>
          </a:p>
        </c:rich>
      </c:tx>
      <c:layout>
        <c:manualLayout>
          <c:xMode val="edge"/>
          <c:yMode val="edge"/>
          <c:x val="0.171544216972878"/>
          <c:y val="0.00574712643678161"/>
        </c:manualLayout>
      </c:layout>
    </c:title>
    <c:plotArea>
      <c:layout>
        <c:manualLayout>
          <c:layoutTarget val="inner"/>
          <c:xMode val="edge"/>
          <c:yMode val="edge"/>
          <c:x val="0.0946813648293963"/>
          <c:y val="0.163717757263101"/>
          <c:w val="0.669734803149606"/>
          <c:h val="0.716227486650376"/>
        </c:manualLayout>
      </c:layout>
      <c:scatterChart>
        <c:scatterStyle val="lineMarker"/>
        <c:ser>
          <c:idx val="12"/>
          <c:order val="0"/>
          <c:tx>
            <c:strRef>
              <c:f>Wind!$D$13</c:f>
              <c:strCache>
                <c:ptCount val="1"/>
                <c:pt idx="0">
                  <c:v>Calm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Wind!$N$59:$N$71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Wind!$O$59:$O$71</c:f>
              <c:numCache>
                <c:formatCode>\$#,##0</c:formatCode>
                <c:ptCount val="13"/>
                <c:pt idx="0">
                  <c:v>16.56</c:v>
                </c:pt>
                <c:pt idx="1">
                  <c:v>20.7</c:v>
                </c:pt>
                <c:pt idx="2">
                  <c:v>28.55172413793103</c:v>
                </c:pt>
                <c:pt idx="3">
                  <c:v>42.46153846153847</c:v>
                </c:pt>
                <c:pt idx="4">
                  <c:v>82.8</c:v>
                </c:pt>
                <c:pt idx="5">
                  <c:v>48.70588235294117</c:v>
                </c:pt>
                <c:pt idx="6">
                  <c:v>1656</c:v>
                </c:pt>
                <c:pt idx="7">
                  <c:v>1656</c:v>
                </c:pt>
                <c:pt idx="8">
                  <c:v>1656</c:v>
                </c:pt>
                <c:pt idx="9">
                  <c:v>1656</c:v>
                </c:pt>
                <c:pt idx="10">
                  <c:v>1656</c:v>
                </c:pt>
                <c:pt idx="11">
                  <c:v>1656</c:v>
                </c:pt>
                <c:pt idx="12">
                  <c:v>1656</c:v>
                </c:pt>
              </c:numCache>
            </c:numRef>
          </c:yVal>
        </c:ser>
        <c:ser>
          <c:idx val="0"/>
          <c:order val="1"/>
          <c:tx>
            <c:strRef>
              <c:f>Wind!$F$13</c:f>
              <c:strCache>
                <c:ptCount val="1"/>
                <c:pt idx="0">
                  <c:v>Light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Wind!$N$59:$N$71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Wind!$P$59:$P$71</c:f>
              <c:numCache>
                <c:formatCode>\$#,##0</c:formatCode>
                <c:ptCount val="13"/>
                <c:pt idx="0">
                  <c:v>20.7</c:v>
                </c:pt>
                <c:pt idx="1">
                  <c:v>25.875</c:v>
                </c:pt>
                <c:pt idx="2">
                  <c:v>35.68965517241379</c:v>
                </c:pt>
                <c:pt idx="3">
                  <c:v>53.07692307692308</c:v>
                </c:pt>
                <c:pt idx="4">
                  <c:v>103.5</c:v>
                </c:pt>
                <c:pt idx="5">
                  <c:v>60.88235294117646</c:v>
                </c:pt>
                <c:pt idx="6">
                  <c:v>207</c:v>
                </c:pt>
                <c:pt idx="7">
                  <c:v>207</c:v>
                </c:pt>
                <c:pt idx="8">
                  <c:v>207</c:v>
                </c:pt>
                <c:pt idx="9">
                  <c:v>207</c:v>
                </c:pt>
                <c:pt idx="10">
                  <c:v>207</c:v>
                </c:pt>
                <c:pt idx="11">
                  <c:v>207</c:v>
                </c:pt>
                <c:pt idx="12">
                  <c:v>207</c:v>
                </c:pt>
              </c:numCache>
            </c:numRef>
          </c:yVal>
        </c:ser>
        <c:ser>
          <c:idx val="1"/>
          <c:order val="2"/>
          <c:tx>
            <c:strRef>
              <c:f>Wind!$H$13</c:f>
              <c:strCache>
                <c:ptCount val="1"/>
                <c:pt idx="0">
                  <c:v>Breezy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Wind!$N$59:$N$71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Wind!$Q$59:$Q$71</c:f>
              <c:numCache>
                <c:formatCode>\$#,##0</c:formatCode>
                <c:ptCount val="13"/>
                <c:pt idx="0">
                  <c:v>27.6</c:v>
                </c:pt>
                <c:pt idx="1">
                  <c:v>34.5</c:v>
                </c:pt>
                <c:pt idx="2">
                  <c:v>47.58620689655171</c:v>
                </c:pt>
                <c:pt idx="3">
                  <c:v>70.76923076923077</c:v>
                </c:pt>
                <c:pt idx="4">
                  <c:v>138.0</c:v>
                </c:pt>
                <c:pt idx="5">
                  <c:v>81.17647058823529</c:v>
                </c:pt>
                <c:pt idx="6">
                  <c:v>276</c:v>
                </c:pt>
                <c:pt idx="7">
                  <c:v>276</c:v>
                </c:pt>
                <c:pt idx="8">
                  <c:v>276</c:v>
                </c:pt>
                <c:pt idx="9">
                  <c:v>276</c:v>
                </c:pt>
                <c:pt idx="10">
                  <c:v>276</c:v>
                </c:pt>
                <c:pt idx="11">
                  <c:v>276</c:v>
                </c:pt>
                <c:pt idx="12">
                  <c:v>276</c:v>
                </c:pt>
              </c:numCache>
            </c:numRef>
          </c:yVal>
        </c:ser>
        <c:dLbls/>
        <c:axId val="585080104"/>
        <c:axId val="585088408"/>
      </c:scatterChart>
      <c:valAx>
        <c:axId val="585080104"/>
        <c:scaling>
          <c:orientation val="minMax"/>
          <c:min val="-35.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°F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85088408"/>
        <c:crossesAt val="0.0"/>
        <c:crossBetween val="midCat"/>
      </c:valAx>
      <c:valAx>
        <c:axId val="585088408"/>
        <c:scaling>
          <c:orientation val="minMax"/>
          <c:max val="150.0"/>
          <c:min val="0.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Cost/Lane</a:t>
                </a:r>
                <a:r>
                  <a:rPr lang="en-US" baseline="0"/>
                  <a:t> Mile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29035870516185"/>
              <c:y val="0.432845053851027"/>
            </c:manualLayout>
          </c:layout>
        </c:title>
        <c:numFmt formatCode="\$#,##0" sourceLinked="1"/>
        <c:tickLblPos val="nextTo"/>
        <c:crossAx val="585080104"/>
        <c:crossesAt val="-35.0"/>
        <c:crossBetween val="midCat"/>
      </c:valAx>
    </c:plotArea>
    <c:legend>
      <c:legendPos val="r"/>
      <c:layout>
        <c:manualLayout>
          <c:xMode val="edge"/>
          <c:yMode val="edge"/>
          <c:x val="0.767149550106415"/>
          <c:y val="0.302463147024655"/>
          <c:w val="0.216793358011337"/>
          <c:h val="0.490155673163805"/>
        </c:manualLayout>
      </c:layout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Cost/Lane Mile of Anti Icing</a:t>
            </a:r>
            <a:endParaRPr lang="en-US" baseline="0"/>
          </a:p>
          <a:p>
            <a:pPr>
              <a:defRPr/>
            </a:pPr>
            <a:r>
              <a:rPr lang="en-US" baseline="0"/>
              <a:t>Wind Condition Factor Evaluation</a:t>
            </a:r>
            <a:endParaRPr lang="en-US"/>
          </a:p>
        </c:rich>
      </c:tx>
      <c:layout>
        <c:manualLayout>
          <c:xMode val="edge"/>
          <c:yMode val="edge"/>
          <c:x val="0.178434827429517"/>
          <c:y val="0.0"/>
        </c:manualLayout>
      </c:layout>
    </c:title>
    <c:plotArea>
      <c:layout>
        <c:manualLayout>
          <c:layoutTarget val="inner"/>
          <c:xMode val="edge"/>
          <c:yMode val="edge"/>
          <c:x val="0.0946813648293963"/>
          <c:y val="0.163717757263101"/>
          <c:w val="0.669734803149606"/>
          <c:h val="0.716227486650376"/>
        </c:manualLayout>
      </c:layout>
      <c:scatterChart>
        <c:scatterStyle val="lineMarker"/>
        <c:ser>
          <c:idx val="12"/>
          <c:order val="0"/>
          <c:tx>
            <c:strRef>
              <c:f>Wind!$D$13</c:f>
              <c:strCache>
                <c:ptCount val="1"/>
                <c:pt idx="0">
                  <c:v>Calm</c:v>
                </c:pt>
              </c:strCache>
            </c:strRef>
          </c:tx>
          <c:spPr>
            <a:ln w="19050" cap="flat" cmpd="sng" algn="ctr">
              <a:solidFill>
                <a:schemeClr val="tx1"/>
              </a:solidFill>
              <a:prstDash val="dash"/>
            </a:ln>
            <a:effectLst/>
          </c:spPr>
          <c:marker>
            <c:symbol val="circle"/>
            <c:size val="5"/>
            <c:spPr>
              <a:noFill/>
              <a:ln w="25400" cap="flat" cmpd="sng" algn="ctr">
                <a:solidFill>
                  <a:schemeClr val="dk1"/>
                </a:solidFill>
                <a:prstDash val="solid"/>
              </a:ln>
              <a:effectLst/>
            </c:spPr>
          </c:marker>
          <c:xVal>
            <c:numRef>
              <c:f>Wind!$N$59:$N$71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Wind!$R$59:$R$71</c:f>
              <c:numCache>
                <c:formatCode>\$#,##0.00</c:formatCode>
                <c:ptCount val="13"/>
                <c:pt idx="0">
                  <c:v>1.66974358974359</c:v>
                </c:pt>
                <c:pt idx="1">
                  <c:v>2.325714285714286</c:v>
                </c:pt>
                <c:pt idx="2">
                  <c:v>3.100952380952381</c:v>
                </c:pt>
                <c:pt idx="3">
                  <c:v>4.07</c:v>
                </c:pt>
                <c:pt idx="4">
                  <c:v>5.426666666666667</c:v>
                </c:pt>
                <c:pt idx="5">
                  <c:v>4.341333333333332</c:v>
                </c:pt>
                <c:pt idx="6">
                  <c:v>651.2</c:v>
                </c:pt>
                <c:pt idx="7">
                  <c:v>651.2</c:v>
                </c:pt>
                <c:pt idx="8">
                  <c:v>651.2</c:v>
                </c:pt>
                <c:pt idx="9">
                  <c:v>651.2</c:v>
                </c:pt>
                <c:pt idx="10">
                  <c:v>651.2</c:v>
                </c:pt>
                <c:pt idx="11">
                  <c:v>651.2</c:v>
                </c:pt>
                <c:pt idx="12">
                  <c:v>651.2</c:v>
                </c:pt>
              </c:numCache>
            </c:numRef>
          </c:yVal>
        </c:ser>
        <c:ser>
          <c:idx val="0"/>
          <c:order val="1"/>
          <c:tx>
            <c:strRef>
              <c:f>Wind!$F$13</c:f>
              <c:strCache>
                <c:ptCount val="1"/>
                <c:pt idx="0">
                  <c:v>Light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Wind!$N$59:$N$71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Wind!$S$59:$S$71</c:f>
              <c:numCache>
                <c:formatCode>\$#,##0.00</c:formatCode>
                <c:ptCount val="13"/>
                <c:pt idx="0">
                  <c:v>2.087179487179487</c:v>
                </c:pt>
                <c:pt idx="1">
                  <c:v>2.907142857142857</c:v>
                </c:pt>
                <c:pt idx="2">
                  <c:v>3.876190476190477</c:v>
                </c:pt>
                <c:pt idx="3">
                  <c:v>5.0875</c:v>
                </c:pt>
                <c:pt idx="4">
                  <c:v>6.783333333333334</c:v>
                </c:pt>
                <c:pt idx="5">
                  <c:v>5.426666666666666</c:v>
                </c:pt>
                <c:pt idx="6">
                  <c:v>814.0</c:v>
                </c:pt>
                <c:pt idx="7">
                  <c:v>814.0</c:v>
                </c:pt>
                <c:pt idx="8">
                  <c:v>814.0</c:v>
                </c:pt>
                <c:pt idx="9">
                  <c:v>814.0</c:v>
                </c:pt>
                <c:pt idx="10">
                  <c:v>814.0</c:v>
                </c:pt>
                <c:pt idx="11">
                  <c:v>814.0</c:v>
                </c:pt>
                <c:pt idx="12">
                  <c:v>814.0</c:v>
                </c:pt>
              </c:numCache>
            </c:numRef>
          </c:yVal>
        </c:ser>
        <c:ser>
          <c:idx val="1"/>
          <c:order val="2"/>
          <c:tx>
            <c:strRef>
              <c:f>Wind!$H$13</c:f>
              <c:strCache>
                <c:ptCount val="1"/>
                <c:pt idx="0">
                  <c:v>Breezy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Wind!$N$59:$N$71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Wind!$T$59:$T$71</c:f>
              <c:numCache>
                <c:formatCode>\$#,##0.00</c:formatCode>
                <c:ptCount val="13"/>
                <c:pt idx="0">
                  <c:v>2.782905982905983</c:v>
                </c:pt>
                <c:pt idx="1">
                  <c:v>3.876190476190477</c:v>
                </c:pt>
                <c:pt idx="2">
                  <c:v>5.168253968253969</c:v>
                </c:pt>
                <c:pt idx="3">
                  <c:v>6.783333333333334</c:v>
                </c:pt>
                <c:pt idx="4">
                  <c:v>9.044444444444446</c:v>
                </c:pt>
                <c:pt idx="5">
                  <c:v>7.235555555555556</c:v>
                </c:pt>
                <c:pt idx="6">
                  <c:v>1085.333333333333</c:v>
                </c:pt>
                <c:pt idx="7">
                  <c:v>1085.333333333333</c:v>
                </c:pt>
                <c:pt idx="8">
                  <c:v>1085.333333333333</c:v>
                </c:pt>
                <c:pt idx="9">
                  <c:v>1085.333333333333</c:v>
                </c:pt>
                <c:pt idx="10">
                  <c:v>1085.333333333333</c:v>
                </c:pt>
                <c:pt idx="11">
                  <c:v>1085.333333333333</c:v>
                </c:pt>
                <c:pt idx="12">
                  <c:v>1085.333333333333</c:v>
                </c:pt>
              </c:numCache>
            </c:numRef>
          </c:yVal>
        </c:ser>
        <c:dLbls/>
        <c:axId val="590400264"/>
        <c:axId val="590408568"/>
      </c:scatterChart>
      <c:valAx>
        <c:axId val="590400264"/>
        <c:scaling>
          <c:orientation val="minMax"/>
          <c:min val="-35.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°F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90408568"/>
        <c:crossesAt val="0.0"/>
        <c:crossBetween val="midCat"/>
      </c:valAx>
      <c:valAx>
        <c:axId val="590408568"/>
        <c:scaling>
          <c:orientation val="minMax"/>
          <c:max val="25.0"/>
          <c:min val="0.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Cost/Lane</a:t>
                </a:r>
                <a:r>
                  <a:rPr lang="en-US" baseline="0"/>
                  <a:t> Mile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29035870516185"/>
              <c:y val="0.432845053851027"/>
            </c:manualLayout>
          </c:layout>
        </c:title>
        <c:numFmt formatCode="\$#,##0.00" sourceLinked="1"/>
        <c:tickLblPos val="nextTo"/>
        <c:crossAx val="590400264"/>
        <c:crossesAt val="-35.0"/>
        <c:crossBetween val="midCat"/>
        <c:majorUnit val="5.0"/>
      </c:valAx>
    </c:plotArea>
    <c:legend>
      <c:legendPos val="r"/>
      <c:layout>
        <c:manualLayout>
          <c:xMode val="edge"/>
          <c:yMode val="edge"/>
          <c:x val="0.761816272965879"/>
          <c:y val="0.170279210788307"/>
          <c:w val="0.191672126255536"/>
          <c:h val="0.750223775907322"/>
        </c:manualLayout>
      </c:layout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Cost/Lane Mile of</a:t>
            </a:r>
            <a:r>
              <a:rPr lang="en-US" baseline="0"/>
              <a:t> Granular Deicers </a:t>
            </a:r>
          </a:p>
          <a:p>
            <a:pPr>
              <a:defRPr/>
            </a:pPr>
            <a:r>
              <a:rPr lang="en-US" baseline="0"/>
              <a:t>Shade Condition Factor Evaluation</a:t>
            </a:r>
            <a:endParaRPr lang="en-US"/>
          </a:p>
        </c:rich>
      </c:tx>
      <c:layout>
        <c:manualLayout>
          <c:xMode val="edge"/>
          <c:yMode val="edge"/>
          <c:x val="0.171544216972878"/>
          <c:y val="0.00574712643678161"/>
        </c:manualLayout>
      </c:layout>
    </c:title>
    <c:plotArea>
      <c:layout>
        <c:manualLayout>
          <c:layoutTarget val="inner"/>
          <c:xMode val="edge"/>
          <c:yMode val="edge"/>
          <c:x val="0.0946813648293963"/>
          <c:y val="0.163717757263101"/>
          <c:w val="0.669734803149606"/>
          <c:h val="0.716227486650376"/>
        </c:manualLayout>
      </c:layout>
      <c:scatterChart>
        <c:scatterStyle val="lineMarker"/>
        <c:ser>
          <c:idx val="12"/>
          <c:order val="0"/>
          <c:tx>
            <c:strRef>
              <c:f>Shade!$D$14</c:f>
              <c:strCache>
                <c:ptCount val="1"/>
                <c:pt idx="0">
                  <c:v>No Shade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Shade!$N$59:$N$71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Shade!$O$59:$O$71</c:f>
              <c:numCache>
                <c:formatCode>\$#,##0</c:formatCode>
                <c:ptCount val="13"/>
                <c:pt idx="0">
                  <c:v>16.56</c:v>
                </c:pt>
                <c:pt idx="1">
                  <c:v>20.7</c:v>
                </c:pt>
                <c:pt idx="2">
                  <c:v>28.55172413793103</c:v>
                </c:pt>
                <c:pt idx="3">
                  <c:v>42.46153846153847</c:v>
                </c:pt>
                <c:pt idx="4">
                  <c:v>82.8</c:v>
                </c:pt>
                <c:pt idx="5">
                  <c:v>48.70588235294117</c:v>
                </c:pt>
                <c:pt idx="6">
                  <c:v>1656</c:v>
                </c:pt>
                <c:pt idx="7">
                  <c:v>1656</c:v>
                </c:pt>
                <c:pt idx="8">
                  <c:v>1656</c:v>
                </c:pt>
                <c:pt idx="9">
                  <c:v>1656</c:v>
                </c:pt>
                <c:pt idx="10">
                  <c:v>1656</c:v>
                </c:pt>
                <c:pt idx="11">
                  <c:v>1656</c:v>
                </c:pt>
                <c:pt idx="12">
                  <c:v>1656</c:v>
                </c:pt>
              </c:numCache>
            </c:numRef>
          </c:yVal>
        </c:ser>
        <c:ser>
          <c:idx val="0"/>
          <c:order val="1"/>
          <c:tx>
            <c:strRef>
              <c:f>Shade!$F$14</c:f>
              <c:strCache>
                <c:ptCount val="1"/>
                <c:pt idx="0">
                  <c:v>Occassional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Shade!$N$59:$N$71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Shade!$P$59:$P$71</c:f>
              <c:numCache>
                <c:formatCode>\$#,##0</c:formatCode>
                <c:ptCount val="13"/>
                <c:pt idx="0">
                  <c:v>20.7</c:v>
                </c:pt>
                <c:pt idx="1">
                  <c:v>25.875</c:v>
                </c:pt>
                <c:pt idx="2">
                  <c:v>35.68965517241379</c:v>
                </c:pt>
                <c:pt idx="3">
                  <c:v>53.07692307692308</c:v>
                </c:pt>
                <c:pt idx="4">
                  <c:v>103.5</c:v>
                </c:pt>
                <c:pt idx="5">
                  <c:v>60.88235294117646</c:v>
                </c:pt>
                <c:pt idx="6">
                  <c:v>207</c:v>
                </c:pt>
                <c:pt idx="7">
                  <c:v>207</c:v>
                </c:pt>
                <c:pt idx="8">
                  <c:v>207</c:v>
                </c:pt>
                <c:pt idx="9">
                  <c:v>207</c:v>
                </c:pt>
                <c:pt idx="10">
                  <c:v>207</c:v>
                </c:pt>
                <c:pt idx="11">
                  <c:v>207</c:v>
                </c:pt>
                <c:pt idx="12">
                  <c:v>207</c:v>
                </c:pt>
              </c:numCache>
            </c:numRef>
          </c:yVal>
        </c:ser>
        <c:ser>
          <c:idx val="1"/>
          <c:order val="2"/>
          <c:tx>
            <c:strRef>
              <c:f>Shade!$H$14</c:f>
              <c:strCache>
                <c:ptCount val="1"/>
                <c:pt idx="0">
                  <c:v>Full Shade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Shade!$N$59:$N$71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Shade!$Q$59:$Q$71</c:f>
              <c:numCache>
                <c:formatCode>\$#,##0</c:formatCode>
                <c:ptCount val="13"/>
                <c:pt idx="0">
                  <c:v>27.6</c:v>
                </c:pt>
                <c:pt idx="1">
                  <c:v>34.5</c:v>
                </c:pt>
                <c:pt idx="2">
                  <c:v>47.58620689655171</c:v>
                </c:pt>
                <c:pt idx="3">
                  <c:v>70.76923076923077</c:v>
                </c:pt>
                <c:pt idx="4">
                  <c:v>138.0</c:v>
                </c:pt>
                <c:pt idx="5">
                  <c:v>81.17647058823529</c:v>
                </c:pt>
                <c:pt idx="6">
                  <c:v>276</c:v>
                </c:pt>
                <c:pt idx="7">
                  <c:v>276</c:v>
                </c:pt>
                <c:pt idx="8">
                  <c:v>276</c:v>
                </c:pt>
                <c:pt idx="9">
                  <c:v>276</c:v>
                </c:pt>
                <c:pt idx="10">
                  <c:v>276</c:v>
                </c:pt>
                <c:pt idx="11">
                  <c:v>276</c:v>
                </c:pt>
                <c:pt idx="12">
                  <c:v>276</c:v>
                </c:pt>
              </c:numCache>
            </c:numRef>
          </c:yVal>
        </c:ser>
        <c:dLbls/>
        <c:axId val="590488040"/>
        <c:axId val="590496344"/>
      </c:scatterChart>
      <c:valAx>
        <c:axId val="590488040"/>
        <c:scaling>
          <c:orientation val="minMax"/>
          <c:min val="-35.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°F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90496344"/>
        <c:crossesAt val="0.0"/>
        <c:crossBetween val="midCat"/>
      </c:valAx>
      <c:valAx>
        <c:axId val="590496344"/>
        <c:scaling>
          <c:orientation val="minMax"/>
          <c:max val="150.0"/>
          <c:min val="0.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Cost/Lane</a:t>
                </a:r>
                <a:r>
                  <a:rPr lang="en-US" baseline="0"/>
                  <a:t> Mile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29035870516185"/>
              <c:y val="0.432845053851027"/>
            </c:manualLayout>
          </c:layout>
        </c:title>
        <c:numFmt formatCode="\$#,##0" sourceLinked="1"/>
        <c:tickLblPos val="nextTo"/>
        <c:crossAx val="590488040"/>
        <c:crossesAt val="-35.0"/>
        <c:crossBetween val="midCat"/>
      </c:valAx>
    </c:plotArea>
    <c:legend>
      <c:legendPos val="r"/>
      <c:layout>
        <c:manualLayout>
          <c:xMode val="edge"/>
          <c:yMode val="edge"/>
          <c:x val="0.767149550106415"/>
          <c:y val="0.302463147024655"/>
          <c:w val="0.216793358011337"/>
          <c:h val="0.490155673163805"/>
        </c:manualLayout>
      </c:layout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Cost/Lane Mile of Anti Icing</a:t>
            </a:r>
            <a:endParaRPr lang="en-US" baseline="0"/>
          </a:p>
          <a:p>
            <a:pPr>
              <a:defRPr/>
            </a:pPr>
            <a:r>
              <a:rPr lang="en-US" baseline="0"/>
              <a:t>Shade Condition Factor Evaluation</a:t>
            </a:r>
            <a:endParaRPr lang="en-US"/>
          </a:p>
        </c:rich>
      </c:tx>
      <c:layout>
        <c:manualLayout>
          <c:xMode val="edge"/>
          <c:yMode val="edge"/>
          <c:x val="0.171544216972878"/>
          <c:y val="0.00574712643678161"/>
        </c:manualLayout>
      </c:layout>
    </c:title>
    <c:plotArea>
      <c:layout>
        <c:manualLayout>
          <c:layoutTarget val="inner"/>
          <c:xMode val="edge"/>
          <c:yMode val="edge"/>
          <c:x val="0.0946813648293963"/>
          <c:y val="0.163717757263101"/>
          <c:w val="0.669734803149606"/>
          <c:h val="0.716227486650376"/>
        </c:manualLayout>
      </c:layout>
      <c:scatterChart>
        <c:scatterStyle val="lineMarker"/>
        <c:ser>
          <c:idx val="12"/>
          <c:order val="0"/>
          <c:tx>
            <c:strRef>
              <c:f>Shade!$D$14</c:f>
              <c:strCache>
                <c:ptCount val="1"/>
                <c:pt idx="0">
                  <c:v>No Shade</c:v>
                </c:pt>
              </c:strCache>
            </c:strRef>
          </c:tx>
          <c:spPr>
            <a:ln w="19050" cap="flat" cmpd="sng" algn="ctr">
              <a:solidFill>
                <a:schemeClr val="tx1"/>
              </a:solidFill>
              <a:prstDash val="dash"/>
            </a:ln>
            <a:effectLst/>
          </c:spPr>
          <c:marker>
            <c:symbol val="circle"/>
            <c:size val="5"/>
            <c:spPr>
              <a:noFill/>
              <a:ln w="25400" cap="flat" cmpd="sng" algn="ctr">
                <a:solidFill>
                  <a:schemeClr val="dk1"/>
                </a:solidFill>
                <a:prstDash val="solid"/>
              </a:ln>
              <a:effectLst/>
            </c:spPr>
          </c:marker>
          <c:xVal>
            <c:numRef>
              <c:f>Shade!$N$59:$N$71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Shade!$R$59:$R$71</c:f>
              <c:numCache>
                <c:formatCode>\$#,##0.00</c:formatCode>
                <c:ptCount val="13"/>
                <c:pt idx="0">
                  <c:v>1.66974358974359</c:v>
                </c:pt>
                <c:pt idx="1">
                  <c:v>2.325714285714286</c:v>
                </c:pt>
                <c:pt idx="2">
                  <c:v>3.100952380952381</c:v>
                </c:pt>
                <c:pt idx="3">
                  <c:v>4.07</c:v>
                </c:pt>
                <c:pt idx="4">
                  <c:v>5.426666666666667</c:v>
                </c:pt>
                <c:pt idx="5">
                  <c:v>4.341333333333332</c:v>
                </c:pt>
                <c:pt idx="6">
                  <c:v>651.2</c:v>
                </c:pt>
                <c:pt idx="7">
                  <c:v>651.2</c:v>
                </c:pt>
                <c:pt idx="8">
                  <c:v>651.2</c:v>
                </c:pt>
                <c:pt idx="9">
                  <c:v>651.2</c:v>
                </c:pt>
                <c:pt idx="10">
                  <c:v>651.2</c:v>
                </c:pt>
                <c:pt idx="11">
                  <c:v>651.2</c:v>
                </c:pt>
                <c:pt idx="12">
                  <c:v>651.2</c:v>
                </c:pt>
              </c:numCache>
            </c:numRef>
          </c:yVal>
        </c:ser>
        <c:ser>
          <c:idx val="0"/>
          <c:order val="1"/>
          <c:tx>
            <c:strRef>
              <c:f>Shade!$F$14</c:f>
              <c:strCache>
                <c:ptCount val="1"/>
                <c:pt idx="0">
                  <c:v>Occassional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Shade!$N$59:$N$71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Shade!$S$59:$S$71</c:f>
              <c:numCache>
                <c:formatCode>\$#,##0.00</c:formatCode>
                <c:ptCount val="13"/>
                <c:pt idx="0">
                  <c:v>2.087179487179487</c:v>
                </c:pt>
                <c:pt idx="1">
                  <c:v>2.907142857142857</c:v>
                </c:pt>
                <c:pt idx="2">
                  <c:v>3.876190476190477</c:v>
                </c:pt>
                <c:pt idx="3">
                  <c:v>5.0875</c:v>
                </c:pt>
                <c:pt idx="4">
                  <c:v>6.783333333333334</c:v>
                </c:pt>
                <c:pt idx="5">
                  <c:v>5.426666666666666</c:v>
                </c:pt>
                <c:pt idx="6">
                  <c:v>814.0</c:v>
                </c:pt>
                <c:pt idx="7">
                  <c:v>814.0</c:v>
                </c:pt>
                <c:pt idx="8">
                  <c:v>814.0</c:v>
                </c:pt>
                <c:pt idx="9">
                  <c:v>814.0</c:v>
                </c:pt>
                <c:pt idx="10">
                  <c:v>814.0</c:v>
                </c:pt>
                <c:pt idx="11">
                  <c:v>814.0</c:v>
                </c:pt>
                <c:pt idx="12">
                  <c:v>814.0</c:v>
                </c:pt>
              </c:numCache>
            </c:numRef>
          </c:yVal>
        </c:ser>
        <c:ser>
          <c:idx val="1"/>
          <c:order val="2"/>
          <c:tx>
            <c:strRef>
              <c:f>Shade!$H$14</c:f>
              <c:strCache>
                <c:ptCount val="1"/>
                <c:pt idx="0">
                  <c:v>Full Shade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Shade!$N$59:$N$71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Shade!$T$59:$T$71</c:f>
              <c:numCache>
                <c:formatCode>\$#,##0.00</c:formatCode>
                <c:ptCount val="13"/>
                <c:pt idx="0">
                  <c:v>2.782905982905983</c:v>
                </c:pt>
                <c:pt idx="1">
                  <c:v>3.876190476190477</c:v>
                </c:pt>
                <c:pt idx="2">
                  <c:v>5.168253968253969</c:v>
                </c:pt>
                <c:pt idx="3">
                  <c:v>6.783333333333334</c:v>
                </c:pt>
                <c:pt idx="4">
                  <c:v>9.044444444444446</c:v>
                </c:pt>
                <c:pt idx="5">
                  <c:v>7.235555555555556</c:v>
                </c:pt>
                <c:pt idx="6">
                  <c:v>1085.333333333333</c:v>
                </c:pt>
                <c:pt idx="7">
                  <c:v>1085.333333333333</c:v>
                </c:pt>
                <c:pt idx="8">
                  <c:v>1085.333333333333</c:v>
                </c:pt>
                <c:pt idx="9">
                  <c:v>1085.333333333333</c:v>
                </c:pt>
                <c:pt idx="10">
                  <c:v>1085.333333333333</c:v>
                </c:pt>
                <c:pt idx="11">
                  <c:v>1085.333333333333</c:v>
                </c:pt>
                <c:pt idx="12">
                  <c:v>1085.333333333333</c:v>
                </c:pt>
              </c:numCache>
            </c:numRef>
          </c:yVal>
        </c:ser>
        <c:dLbls/>
        <c:axId val="590549592"/>
        <c:axId val="590557896"/>
      </c:scatterChart>
      <c:valAx>
        <c:axId val="590549592"/>
        <c:scaling>
          <c:orientation val="minMax"/>
          <c:min val="-35.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°F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90557896"/>
        <c:crossesAt val="0.0"/>
        <c:crossBetween val="midCat"/>
      </c:valAx>
      <c:valAx>
        <c:axId val="590557896"/>
        <c:scaling>
          <c:orientation val="minMax"/>
          <c:max val="25.0"/>
          <c:min val="0.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Cost/Lane</a:t>
                </a:r>
                <a:r>
                  <a:rPr lang="en-US" baseline="0"/>
                  <a:t> Mile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29035870516185"/>
              <c:y val="0.432845053851027"/>
            </c:manualLayout>
          </c:layout>
        </c:title>
        <c:numFmt formatCode="\$#,##0.00" sourceLinked="1"/>
        <c:tickLblPos val="nextTo"/>
        <c:crossAx val="590549592"/>
        <c:crossesAt val="-35.0"/>
        <c:crossBetween val="midCat"/>
        <c:majorUnit val="5.0"/>
      </c:valAx>
    </c:plotArea>
    <c:legend>
      <c:legendPos val="r"/>
      <c:layout>
        <c:manualLayout>
          <c:xMode val="edge"/>
          <c:yMode val="edge"/>
          <c:x val="0.761816272965879"/>
          <c:y val="0.170279210788307"/>
          <c:w val="0.238183754162513"/>
          <c:h val="0.750223775907322"/>
        </c:manualLayout>
      </c:layout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Cost/Lane Mile of</a:t>
            </a:r>
            <a:r>
              <a:rPr lang="en-US" baseline="0"/>
              <a:t> Granular Deicers </a:t>
            </a:r>
          </a:p>
          <a:p>
            <a:pPr>
              <a:defRPr/>
            </a:pPr>
            <a:r>
              <a:rPr lang="en-US" baseline="0"/>
              <a:t>Roadway Volume Factor Evaluation</a:t>
            </a:r>
            <a:endParaRPr lang="en-US"/>
          </a:p>
        </c:rich>
      </c:tx>
      <c:layout>
        <c:manualLayout>
          <c:xMode val="edge"/>
          <c:yMode val="edge"/>
          <c:x val="0.171544216972878"/>
          <c:y val="0.00574712643678161"/>
        </c:manualLayout>
      </c:layout>
    </c:title>
    <c:plotArea>
      <c:layout>
        <c:manualLayout>
          <c:layoutTarget val="inner"/>
          <c:xMode val="edge"/>
          <c:yMode val="edge"/>
          <c:x val="0.0946813648293963"/>
          <c:y val="0.163717757263101"/>
          <c:w val="0.669734803149606"/>
          <c:h val="0.716227486650376"/>
        </c:manualLayout>
      </c:layout>
      <c:scatterChart>
        <c:scatterStyle val="lineMarker"/>
        <c:ser>
          <c:idx val="12"/>
          <c:order val="0"/>
          <c:tx>
            <c:strRef>
              <c:f>'ADT Eval'!$U$50</c:f>
              <c:strCache>
                <c:ptCount val="1"/>
                <c:pt idx="0">
                  <c:v>Super Commuter (&gt;30,000 ADT)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'ADT Eval'!$N$59:$N$71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'ADT Eval'!$U$59:$U$71</c:f>
              <c:numCache>
                <c:formatCode>\$#,##0</c:formatCode>
                <c:ptCount val="13"/>
                <c:pt idx="0">
                  <c:v>8.28</c:v>
                </c:pt>
                <c:pt idx="1">
                  <c:v>10.35</c:v>
                </c:pt>
                <c:pt idx="2">
                  <c:v>14.27586206896552</c:v>
                </c:pt>
                <c:pt idx="3">
                  <c:v>21.23076923076923</c:v>
                </c:pt>
                <c:pt idx="4">
                  <c:v>41.40000000000001</c:v>
                </c:pt>
                <c:pt idx="5">
                  <c:v>24.35294117647059</c:v>
                </c:pt>
                <c:pt idx="6">
                  <c:v>8279.999999999998</c:v>
                </c:pt>
                <c:pt idx="7">
                  <c:v>8279.999999999998</c:v>
                </c:pt>
                <c:pt idx="8">
                  <c:v>8279.999999999998</c:v>
                </c:pt>
                <c:pt idx="9">
                  <c:v>8279.999999999998</c:v>
                </c:pt>
                <c:pt idx="10">
                  <c:v>8279.999999999998</c:v>
                </c:pt>
                <c:pt idx="11">
                  <c:v>8279.999999999998</c:v>
                </c:pt>
                <c:pt idx="12">
                  <c:v>8279.999999999998</c:v>
                </c:pt>
              </c:numCache>
            </c:numRef>
          </c:yVal>
        </c:ser>
        <c:ser>
          <c:idx val="0"/>
          <c:order val="1"/>
          <c:tx>
            <c:strRef>
              <c:f>'ADT Eval'!$V$50</c:f>
              <c:strCache>
                <c:ptCount val="1"/>
                <c:pt idx="0">
                  <c:v>Urban Commuter (10,000-30,000 ADT)</c:v>
                </c:pt>
              </c:strCache>
            </c:strRef>
          </c:tx>
          <c:spPr>
            <a:ln w="19050">
              <a:solidFill>
                <a:schemeClr val="tx1"/>
              </a:solidFill>
              <a:prstDash val="lgDash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'ADT Eval'!$N$59:$N$71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'ADT Eval'!$V$59:$V$71</c:f>
              <c:numCache>
                <c:formatCode>\$#,##0</c:formatCode>
                <c:ptCount val="13"/>
                <c:pt idx="0">
                  <c:v>10.35</c:v>
                </c:pt>
                <c:pt idx="1">
                  <c:v>12.9375</c:v>
                </c:pt>
                <c:pt idx="2">
                  <c:v>17.84482758620689</c:v>
                </c:pt>
                <c:pt idx="3">
                  <c:v>26.53846153846154</c:v>
                </c:pt>
                <c:pt idx="4">
                  <c:v>51.75</c:v>
                </c:pt>
                <c:pt idx="5">
                  <c:v>30.44117647058823</c:v>
                </c:pt>
                <c:pt idx="6">
                  <c:v>1035</c:v>
                </c:pt>
                <c:pt idx="7">
                  <c:v>1035</c:v>
                </c:pt>
                <c:pt idx="8">
                  <c:v>1035</c:v>
                </c:pt>
                <c:pt idx="9">
                  <c:v>1035</c:v>
                </c:pt>
                <c:pt idx="10">
                  <c:v>1035</c:v>
                </c:pt>
                <c:pt idx="11">
                  <c:v>1035</c:v>
                </c:pt>
                <c:pt idx="12">
                  <c:v>1035</c:v>
                </c:pt>
              </c:numCache>
            </c:numRef>
          </c:yVal>
        </c:ser>
        <c:ser>
          <c:idx val="1"/>
          <c:order val="2"/>
          <c:tx>
            <c:strRef>
              <c:f>'ADT Eval'!$W$50</c:f>
              <c:strCache>
                <c:ptCount val="1"/>
                <c:pt idx="0">
                  <c:v>Rural Commuter (2,000-10,000 ADT)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'ADT Eval'!$N$59:$N$71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'ADT Eval'!$W$59:$W$71</c:f>
              <c:numCache>
                <c:formatCode>\$#,##0</c:formatCode>
                <c:ptCount val="13"/>
                <c:pt idx="0">
                  <c:v>13.8</c:v>
                </c:pt>
                <c:pt idx="1">
                  <c:v>17.25</c:v>
                </c:pt>
                <c:pt idx="2">
                  <c:v>23.79310344827586</c:v>
                </c:pt>
                <c:pt idx="3">
                  <c:v>35.38461538461539</c:v>
                </c:pt>
                <c:pt idx="4">
                  <c:v>69.0</c:v>
                </c:pt>
                <c:pt idx="5">
                  <c:v>40.58823529411764</c:v>
                </c:pt>
                <c:pt idx="6">
                  <c:v>138</c:v>
                </c:pt>
                <c:pt idx="7">
                  <c:v>138</c:v>
                </c:pt>
                <c:pt idx="8">
                  <c:v>138</c:v>
                </c:pt>
                <c:pt idx="9">
                  <c:v>138</c:v>
                </c:pt>
                <c:pt idx="10">
                  <c:v>138</c:v>
                </c:pt>
                <c:pt idx="11">
                  <c:v>138</c:v>
                </c:pt>
                <c:pt idx="12">
                  <c:v>138</c:v>
                </c:pt>
              </c:numCache>
            </c:numRef>
          </c:yVal>
        </c:ser>
        <c:ser>
          <c:idx val="2"/>
          <c:order val="3"/>
          <c:tx>
            <c:strRef>
              <c:f>'ADT Eval'!$X$50</c:f>
              <c:strCache>
                <c:ptCount val="1"/>
                <c:pt idx="0">
                  <c:v>Primary (800-2000 ADT)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'ADT Eval'!$N$59:$N$71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'ADT Eval'!$X$59:$X$71</c:f>
              <c:numCache>
                <c:formatCode>\$#,##0</c:formatCode>
                <c:ptCount val="13"/>
                <c:pt idx="0">
                  <c:v>20.7</c:v>
                </c:pt>
                <c:pt idx="1">
                  <c:v>25.875</c:v>
                </c:pt>
                <c:pt idx="2">
                  <c:v>35.68965517241379</c:v>
                </c:pt>
                <c:pt idx="3">
                  <c:v>53.07692307692308</c:v>
                </c:pt>
                <c:pt idx="4">
                  <c:v>103.5</c:v>
                </c:pt>
                <c:pt idx="5">
                  <c:v>60.88235294117646</c:v>
                </c:pt>
                <c:pt idx="6">
                  <c:v>207</c:v>
                </c:pt>
                <c:pt idx="7">
                  <c:v>207</c:v>
                </c:pt>
                <c:pt idx="8">
                  <c:v>207</c:v>
                </c:pt>
                <c:pt idx="9">
                  <c:v>207</c:v>
                </c:pt>
                <c:pt idx="10">
                  <c:v>207</c:v>
                </c:pt>
                <c:pt idx="11">
                  <c:v>207</c:v>
                </c:pt>
                <c:pt idx="12">
                  <c:v>207</c:v>
                </c:pt>
              </c:numCache>
            </c:numRef>
          </c:yVal>
        </c:ser>
        <c:ser>
          <c:idx val="3"/>
          <c:order val="4"/>
          <c:tx>
            <c:strRef>
              <c:f>'ADT Eval'!$Y$50</c:f>
              <c:strCache>
                <c:ptCount val="1"/>
                <c:pt idx="0">
                  <c:v>Secondary (&lt;800 ADT)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Dot"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'ADT Eval'!$N$59:$N$71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'ADT Eval'!$Y$59:$Y$71</c:f>
              <c:numCache>
                <c:formatCode>\$#,##0</c:formatCode>
                <c:ptCount val="13"/>
                <c:pt idx="0">
                  <c:v>27.6</c:v>
                </c:pt>
                <c:pt idx="1">
                  <c:v>34.5</c:v>
                </c:pt>
                <c:pt idx="2">
                  <c:v>47.58620689655171</c:v>
                </c:pt>
                <c:pt idx="3">
                  <c:v>70.76923076923077</c:v>
                </c:pt>
                <c:pt idx="4">
                  <c:v>138.0</c:v>
                </c:pt>
                <c:pt idx="5">
                  <c:v>81.17647058823528</c:v>
                </c:pt>
                <c:pt idx="6">
                  <c:v>27599.99999999999</c:v>
                </c:pt>
                <c:pt idx="7">
                  <c:v>27599.99999999999</c:v>
                </c:pt>
                <c:pt idx="8">
                  <c:v>27599.99999999999</c:v>
                </c:pt>
                <c:pt idx="9">
                  <c:v>27599.99999999999</c:v>
                </c:pt>
                <c:pt idx="10">
                  <c:v>27599.99999999999</c:v>
                </c:pt>
                <c:pt idx="11">
                  <c:v>27599.99999999999</c:v>
                </c:pt>
                <c:pt idx="12">
                  <c:v>27599.99999999999</c:v>
                </c:pt>
              </c:numCache>
            </c:numRef>
          </c:yVal>
        </c:ser>
        <c:ser>
          <c:idx val="4"/>
          <c:order val="5"/>
          <c:tx>
            <c:strRef>
              <c:f>'ADT Eval'!$Z$50</c:f>
              <c:strCache>
                <c:ptCount val="1"/>
                <c:pt idx="0">
                  <c:v>Rural Low Volume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'ADT Eval'!$N$59:$N$71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'ADT Eval'!$Z$59:$Z$71</c:f>
              <c:numCache>
                <c:formatCode>\$#,##0</c:formatCode>
                <c:ptCount val="13"/>
                <c:pt idx="0">
                  <c:v>41.4</c:v>
                </c:pt>
                <c:pt idx="1">
                  <c:v>51.75</c:v>
                </c:pt>
                <c:pt idx="2">
                  <c:v>71.37931034482757</c:v>
                </c:pt>
                <c:pt idx="3">
                  <c:v>106.1538461538462</c:v>
                </c:pt>
                <c:pt idx="4">
                  <c:v>207.0</c:v>
                </c:pt>
                <c:pt idx="5">
                  <c:v>121.7647058823529</c:v>
                </c:pt>
                <c:pt idx="6">
                  <c:v>414</c:v>
                </c:pt>
                <c:pt idx="7">
                  <c:v>414</c:v>
                </c:pt>
                <c:pt idx="8">
                  <c:v>414</c:v>
                </c:pt>
                <c:pt idx="9">
                  <c:v>414</c:v>
                </c:pt>
                <c:pt idx="10">
                  <c:v>414</c:v>
                </c:pt>
                <c:pt idx="11">
                  <c:v>414</c:v>
                </c:pt>
                <c:pt idx="12">
                  <c:v>414</c:v>
                </c:pt>
              </c:numCache>
            </c:numRef>
          </c:yVal>
        </c:ser>
        <c:dLbls/>
        <c:axId val="590698808"/>
        <c:axId val="590707048"/>
      </c:scatterChart>
      <c:valAx>
        <c:axId val="590698808"/>
        <c:scaling>
          <c:orientation val="minMax"/>
          <c:min val="-35.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°F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90707048"/>
        <c:crossesAt val="0.0"/>
        <c:crossBetween val="midCat"/>
      </c:valAx>
      <c:valAx>
        <c:axId val="590707048"/>
        <c:scaling>
          <c:orientation val="minMax"/>
          <c:max val="150.0"/>
          <c:min val="0.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Cost/Lane</a:t>
                </a:r>
                <a:r>
                  <a:rPr lang="en-US" baseline="0"/>
                  <a:t> Mile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29035870516185"/>
              <c:y val="0.432845053851027"/>
            </c:manualLayout>
          </c:layout>
        </c:title>
        <c:numFmt formatCode="\$#,##0" sourceLinked="1"/>
        <c:tickLblPos val="nextTo"/>
        <c:crossAx val="590698808"/>
        <c:crossesAt val="-35.0"/>
        <c:crossBetween val="midCat"/>
      </c:valAx>
    </c:plotArea>
    <c:legend>
      <c:legendPos val="r"/>
      <c:layout>
        <c:manualLayout>
          <c:xMode val="edge"/>
          <c:yMode val="edge"/>
          <c:x val="0.76714949741049"/>
          <c:y val="0.173152774006697"/>
          <c:w val="0.23285050258951"/>
          <c:h val="0.461199656077473"/>
        </c:manualLayout>
      </c:layout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Cost/Lane Mile of Anti Icing</a:t>
            </a:r>
            <a:endParaRPr lang="en-US" baseline="0"/>
          </a:p>
          <a:p>
            <a:pPr>
              <a:defRPr/>
            </a:pPr>
            <a:r>
              <a:rPr lang="en-US" sz="1800" b="1" i="0" u="none" strike="noStrike" baseline="0">
                <a:effectLst/>
              </a:rPr>
              <a:t>Application Rate Factor </a:t>
            </a:r>
            <a:r>
              <a:rPr lang="en-US" baseline="0"/>
              <a:t>Evaluation</a:t>
            </a:r>
            <a:endParaRPr lang="en-US"/>
          </a:p>
        </c:rich>
      </c:tx>
      <c:layout>
        <c:manualLayout>
          <c:xMode val="edge"/>
          <c:yMode val="edge"/>
          <c:x val="0.171544216972878"/>
          <c:y val="0.00574712643678161"/>
        </c:manualLayout>
      </c:layout>
    </c:title>
    <c:plotArea>
      <c:layout>
        <c:manualLayout>
          <c:layoutTarget val="inner"/>
          <c:xMode val="edge"/>
          <c:yMode val="edge"/>
          <c:x val="0.0946813648293963"/>
          <c:y val="0.163717757263101"/>
          <c:w val="0.669734803149606"/>
          <c:h val="0.716227486650376"/>
        </c:manualLayout>
      </c:layout>
      <c:scatterChart>
        <c:scatterStyle val="lineMarker"/>
        <c:ser>
          <c:idx val="12"/>
          <c:order val="0"/>
          <c:tx>
            <c:strRef>
              <c:f>'Application Rate'!$D$4</c:f>
              <c:strCache>
                <c:ptCount val="1"/>
                <c:pt idx="0">
                  <c:v>300 lbs/LM</c:v>
                </c:pt>
              </c:strCache>
            </c:strRef>
          </c:tx>
          <c:spPr>
            <a:ln w="19050" cap="flat" cmpd="sng" algn="ctr">
              <a:solidFill>
                <a:schemeClr val="tx1"/>
              </a:solidFill>
              <a:prstDash val="dash"/>
            </a:ln>
            <a:effectLst/>
          </c:spPr>
          <c:marker>
            <c:symbol val="circle"/>
            <c:size val="5"/>
            <c:spPr>
              <a:noFill/>
              <a:ln w="25400" cap="flat" cmpd="sng" algn="ctr">
                <a:solidFill>
                  <a:schemeClr val="dk1"/>
                </a:solidFill>
                <a:prstDash val="solid"/>
              </a:ln>
              <a:effectLst/>
            </c:spPr>
          </c:marker>
          <c:xVal>
            <c:numRef>
              <c:f>'Application Rate'!$N$59:$N$71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'Application Rate'!$R$59:$R$71</c:f>
              <c:numCache>
                <c:formatCode>\$#,##0.00</c:formatCode>
                <c:ptCount val="13"/>
                <c:pt idx="0">
                  <c:v>1.043589743589744</c:v>
                </c:pt>
                <c:pt idx="1">
                  <c:v>1.453571428571429</c:v>
                </c:pt>
                <c:pt idx="2">
                  <c:v>1.938095238095238</c:v>
                </c:pt>
                <c:pt idx="3">
                  <c:v>2.54375</c:v>
                </c:pt>
                <c:pt idx="4">
                  <c:v>3.391666666666667</c:v>
                </c:pt>
                <c:pt idx="5">
                  <c:v>2.713333333333333</c:v>
                </c:pt>
                <c:pt idx="6">
                  <c:v>407.0</c:v>
                </c:pt>
                <c:pt idx="7">
                  <c:v>407.0</c:v>
                </c:pt>
                <c:pt idx="8">
                  <c:v>407.0</c:v>
                </c:pt>
                <c:pt idx="9">
                  <c:v>407.0</c:v>
                </c:pt>
                <c:pt idx="10">
                  <c:v>407.0</c:v>
                </c:pt>
                <c:pt idx="11">
                  <c:v>407.0</c:v>
                </c:pt>
                <c:pt idx="12">
                  <c:v>407.0</c:v>
                </c:pt>
              </c:numCache>
            </c:numRef>
          </c:yVal>
        </c:ser>
        <c:ser>
          <c:idx val="0"/>
          <c:order val="1"/>
          <c:tx>
            <c:strRef>
              <c:f>'Application Rate'!$F$4</c:f>
              <c:strCache>
                <c:ptCount val="1"/>
                <c:pt idx="0">
                  <c:v>600 lbs/LM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'Application Rate'!$N$59:$N$71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'Application Rate'!$S$59:$S$71</c:f>
              <c:numCache>
                <c:formatCode>\$#,##0.00</c:formatCode>
                <c:ptCount val="13"/>
                <c:pt idx="0">
                  <c:v>2.087179487179487</c:v>
                </c:pt>
                <c:pt idx="1">
                  <c:v>2.907142857142857</c:v>
                </c:pt>
                <c:pt idx="2">
                  <c:v>3.876190476190477</c:v>
                </c:pt>
                <c:pt idx="3">
                  <c:v>5.0875</c:v>
                </c:pt>
                <c:pt idx="4">
                  <c:v>6.783333333333334</c:v>
                </c:pt>
                <c:pt idx="5">
                  <c:v>5.426666666666666</c:v>
                </c:pt>
                <c:pt idx="6">
                  <c:v>814.0</c:v>
                </c:pt>
                <c:pt idx="7">
                  <c:v>814.0</c:v>
                </c:pt>
                <c:pt idx="8">
                  <c:v>814.0</c:v>
                </c:pt>
                <c:pt idx="9">
                  <c:v>814.0</c:v>
                </c:pt>
                <c:pt idx="10">
                  <c:v>814.0</c:v>
                </c:pt>
                <c:pt idx="11">
                  <c:v>814.0</c:v>
                </c:pt>
                <c:pt idx="12">
                  <c:v>814.0</c:v>
                </c:pt>
              </c:numCache>
            </c:numRef>
          </c:yVal>
        </c:ser>
        <c:ser>
          <c:idx val="1"/>
          <c:order val="2"/>
          <c:tx>
            <c:strRef>
              <c:f>'Application Rate'!$H$4</c:f>
              <c:strCache>
                <c:ptCount val="1"/>
                <c:pt idx="0">
                  <c:v>900 lbs/LM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'Application Rate'!$N$59:$N$71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'Application Rate'!$T$59:$T$71</c:f>
              <c:numCache>
                <c:formatCode>\$#,##0.00</c:formatCode>
                <c:ptCount val="13"/>
                <c:pt idx="0">
                  <c:v>3.130769230769231</c:v>
                </c:pt>
                <c:pt idx="1">
                  <c:v>4.360714285714286</c:v>
                </c:pt>
                <c:pt idx="2">
                  <c:v>5.814285714285714</c:v>
                </c:pt>
                <c:pt idx="3">
                  <c:v>7.63125</c:v>
                </c:pt>
                <c:pt idx="4">
                  <c:v>10.175</c:v>
                </c:pt>
                <c:pt idx="5">
                  <c:v>8.140000000000001</c:v>
                </c:pt>
                <c:pt idx="6">
                  <c:v>1221.0</c:v>
                </c:pt>
                <c:pt idx="7">
                  <c:v>1221.0</c:v>
                </c:pt>
                <c:pt idx="8">
                  <c:v>1221.0</c:v>
                </c:pt>
                <c:pt idx="9">
                  <c:v>1221.0</c:v>
                </c:pt>
                <c:pt idx="10">
                  <c:v>1221.0</c:v>
                </c:pt>
                <c:pt idx="11">
                  <c:v>1221.0</c:v>
                </c:pt>
                <c:pt idx="12">
                  <c:v>1221.0</c:v>
                </c:pt>
              </c:numCache>
            </c:numRef>
          </c:yVal>
        </c:ser>
        <c:dLbls/>
        <c:axId val="589300840"/>
        <c:axId val="589309096"/>
      </c:scatterChart>
      <c:valAx>
        <c:axId val="589300840"/>
        <c:scaling>
          <c:orientation val="minMax"/>
          <c:min val="-35.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°F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89309096"/>
        <c:crossesAt val="0.0"/>
        <c:crossBetween val="midCat"/>
      </c:valAx>
      <c:valAx>
        <c:axId val="589309096"/>
        <c:scaling>
          <c:orientation val="minMax"/>
          <c:max val="25.0"/>
          <c:min val="0.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Cost/Lane</a:t>
                </a:r>
                <a:r>
                  <a:rPr lang="en-US" baseline="0"/>
                  <a:t> Mile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29035870516185"/>
              <c:y val="0.432845053851027"/>
            </c:manualLayout>
          </c:layout>
        </c:title>
        <c:numFmt formatCode="\$#,##0.00" sourceLinked="1"/>
        <c:tickLblPos val="nextTo"/>
        <c:crossAx val="589300840"/>
        <c:crossesAt val="-35.0"/>
        <c:crossBetween val="midCat"/>
        <c:majorUnit val="5.0"/>
      </c:valAx>
    </c:plotArea>
    <c:legend>
      <c:legendPos val="r"/>
      <c:layout>
        <c:manualLayout>
          <c:xMode val="edge"/>
          <c:yMode val="edge"/>
          <c:x val="0.761816272965879"/>
          <c:y val="0.170279210788307"/>
          <c:w val="0.238183754162513"/>
          <c:h val="0.750223775907322"/>
        </c:manualLayout>
      </c:layout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Cost/Lane Mile of Anti Icing</a:t>
            </a:r>
            <a:endParaRPr lang="en-US" baseline="0"/>
          </a:p>
          <a:p>
            <a:pPr>
              <a:defRPr/>
            </a:pPr>
            <a:r>
              <a:rPr lang="en-US" baseline="0"/>
              <a:t>Roadway Volume Factor Evaluation</a:t>
            </a:r>
            <a:endParaRPr lang="en-US"/>
          </a:p>
        </c:rich>
      </c:tx>
      <c:layout>
        <c:manualLayout>
          <c:xMode val="edge"/>
          <c:yMode val="edge"/>
          <c:x val="0.166376257231412"/>
          <c:y val="0.00574712643678161"/>
        </c:manualLayout>
      </c:layout>
    </c:title>
    <c:plotArea>
      <c:layout>
        <c:manualLayout>
          <c:layoutTarget val="inner"/>
          <c:xMode val="edge"/>
          <c:yMode val="edge"/>
          <c:x val="0.0946813648293963"/>
          <c:y val="0.163717757263101"/>
          <c:w val="0.669734803149606"/>
          <c:h val="0.716227486650376"/>
        </c:manualLayout>
      </c:layout>
      <c:scatterChart>
        <c:scatterStyle val="lineMarker"/>
        <c:ser>
          <c:idx val="12"/>
          <c:order val="0"/>
          <c:tx>
            <c:strRef>
              <c:f>'ADT Eval'!$AA$50</c:f>
              <c:strCache>
                <c:ptCount val="1"/>
                <c:pt idx="0">
                  <c:v>Super Commuter (&gt;30,000 ADT)</c:v>
                </c:pt>
              </c:strCache>
            </c:strRef>
          </c:tx>
          <c:spPr>
            <a:ln w="19050" cap="flat" cmpd="sng" algn="ctr">
              <a:solidFill>
                <a:schemeClr val="tx1"/>
              </a:solidFill>
              <a:prstDash val="dash"/>
            </a:ln>
            <a:effectLst/>
          </c:spPr>
          <c:marker>
            <c:symbol val="circle"/>
            <c:size val="5"/>
            <c:spPr>
              <a:noFill/>
              <a:ln w="25400" cap="flat" cmpd="sng" algn="ctr">
                <a:solidFill>
                  <a:schemeClr val="dk1"/>
                </a:solidFill>
                <a:prstDash val="solid"/>
              </a:ln>
              <a:effectLst/>
            </c:spPr>
          </c:marker>
          <c:xVal>
            <c:numRef>
              <c:f>'ADT Eval'!$N$59:$N$71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'ADT Eval'!$AA$59:$AA$71</c:f>
              <c:numCache>
                <c:formatCode>\$#,##0.00</c:formatCode>
                <c:ptCount val="13"/>
                <c:pt idx="0">
                  <c:v>0.834871794871795</c:v>
                </c:pt>
                <c:pt idx="1">
                  <c:v>1.162857142857143</c:v>
                </c:pt>
                <c:pt idx="2">
                  <c:v>1.550476190476191</c:v>
                </c:pt>
                <c:pt idx="3">
                  <c:v>2.035</c:v>
                </c:pt>
                <c:pt idx="4">
                  <c:v>2.713333333333334</c:v>
                </c:pt>
                <c:pt idx="5">
                  <c:v>2.170666666666667</c:v>
                </c:pt>
                <c:pt idx="6">
                  <c:v>325.6</c:v>
                </c:pt>
                <c:pt idx="7">
                  <c:v>325.6</c:v>
                </c:pt>
                <c:pt idx="8">
                  <c:v>325.6</c:v>
                </c:pt>
                <c:pt idx="9">
                  <c:v>325.6</c:v>
                </c:pt>
                <c:pt idx="10">
                  <c:v>325.6</c:v>
                </c:pt>
                <c:pt idx="11">
                  <c:v>325.6</c:v>
                </c:pt>
                <c:pt idx="12">
                  <c:v>325.6</c:v>
                </c:pt>
              </c:numCache>
            </c:numRef>
          </c:yVal>
        </c:ser>
        <c:ser>
          <c:idx val="0"/>
          <c:order val="1"/>
          <c:tx>
            <c:strRef>
              <c:f>'ADT Eval'!$AB$50</c:f>
              <c:strCache>
                <c:ptCount val="1"/>
                <c:pt idx="0">
                  <c:v>Urban Commuter (10,000-30,000 ADT)</c:v>
                </c:pt>
              </c:strCache>
            </c:strRef>
          </c:tx>
          <c:spPr>
            <a:ln w="19050">
              <a:solidFill>
                <a:schemeClr val="tx1"/>
              </a:solidFill>
              <a:prstDash val="lgDash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'ADT Eval'!$N$59:$N$71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'ADT Eval'!$AB$59:$AB$71</c:f>
              <c:numCache>
                <c:formatCode>\$#,##0.00</c:formatCode>
                <c:ptCount val="13"/>
                <c:pt idx="0">
                  <c:v>1.043589743589744</c:v>
                </c:pt>
                <c:pt idx="1">
                  <c:v>1.453571428571429</c:v>
                </c:pt>
                <c:pt idx="2">
                  <c:v>1.938095238095238</c:v>
                </c:pt>
                <c:pt idx="3">
                  <c:v>2.54375</c:v>
                </c:pt>
                <c:pt idx="4">
                  <c:v>3.391666666666667</c:v>
                </c:pt>
                <c:pt idx="5">
                  <c:v>2.713333333333333</c:v>
                </c:pt>
                <c:pt idx="6">
                  <c:v>407.0</c:v>
                </c:pt>
                <c:pt idx="7">
                  <c:v>407.0</c:v>
                </c:pt>
                <c:pt idx="8">
                  <c:v>407.0</c:v>
                </c:pt>
                <c:pt idx="9">
                  <c:v>407.0</c:v>
                </c:pt>
                <c:pt idx="10">
                  <c:v>407.0</c:v>
                </c:pt>
                <c:pt idx="11">
                  <c:v>407.0</c:v>
                </c:pt>
                <c:pt idx="12">
                  <c:v>407.0</c:v>
                </c:pt>
              </c:numCache>
            </c:numRef>
          </c:yVal>
        </c:ser>
        <c:ser>
          <c:idx val="1"/>
          <c:order val="2"/>
          <c:tx>
            <c:strRef>
              <c:f>'ADT Eval'!$AC$50</c:f>
              <c:strCache>
                <c:ptCount val="1"/>
                <c:pt idx="0">
                  <c:v>Rural Commuter (2,000-10,000 ADT)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'ADT Eval'!$N$59:$N$71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'ADT Eval'!$AC$59:$AC$71</c:f>
              <c:numCache>
                <c:formatCode>\$#,##0.00</c:formatCode>
                <c:ptCount val="13"/>
                <c:pt idx="0">
                  <c:v>1.391452991452991</c:v>
                </c:pt>
                <c:pt idx="1">
                  <c:v>1.938095238095238</c:v>
                </c:pt>
                <c:pt idx="2">
                  <c:v>2.584126984126984</c:v>
                </c:pt>
                <c:pt idx="3">
                  <c:v>3.391666666666667</c:v>
                </c:pt>
                <c:pt idx="4">
                  <c:v>4.522222222222222</c:v>
                </c:pt>
                <c:pt idx="5">
                  <c:v>3.617777777777777</c:v>
                </c:pt>
                <c:pt idx="6">
                  <c:v>542.6666666666666</c:v>
                </c:pt>
                <c:pt idx="7">
                  <c:v>542.6666666666666</c:v>
                </c:pt>
                <c:pt idx="8">
                  <c:v>542.6666666666666</c:v>
                </c:pt>
                <c:pt idx="9">
                  <c:v>542.6666666666666</c:v>
                </c:pt>
                <c:pt idx="10">
                  <c:v>542.6666666666666</c:v>
                </c:pt>
                <c:pt idx="11">
                  <c:v>542.6666666666666</c:v>
                </c:pt>
                <c:pt idx="12">
                  <c:v>542.6666666666666</c:v>
                </c:pt>
              </c:numCache>
            </c:numRef>
          </c:yVal>
        </c:ser>
        <c:ser>
          <c:idx val="2"/>
          <c:order val="3"/>
          <c:tx>
            <c:strRef>
              <c:f>'ADT Eval'!$AD$50</c:f>
              <c:strCache>
                <c:ptCount val="1"/>
                <c:pt idx="0">
                  <c:v>Primary (800-2000 ADT)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'ADT Eval'!$N$59:$N$71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'ADT Eval'!$AD$59:$AD$71</c:f>
              <c:numCache>
                <c:formatCode>\$#,##0.00</c:formatCode>
                <c:ptCount val="13"/>
                <c:pt idx="0">
                  <c:v>2.087179487179487</c:v>
                </c:pt>
                <c:pt idx="1">
                  <c:v>2.907142857142857</c:v>
                </c:pt>
                <c:pt idx="2">
                  <c:v>3.876190476190477</c:v>
                </c:pt>
                <c:pt idx="3">
                  <c:v>5.0875</c:v>
                </c:pt>
                <c:pt idx="4">
                  <c:v>6.783333333333334</c:v>
                </c:pt>
                <c:pt idx="5">
                  <c:v>5.426666666666666</c:v>
                </c:pt>
                <c:pt idx="6">
                  <c:v>814.0</c:v>
                </c:pt>
                <c:pt idx="7">
                  <c:v>814.0</c:v>
                </c:pt>
                <c:pt idx="8">
                  <c:v>814.0</c:v>
                </c:pt>
                <c:pt idx="9">
                  <c:v>814.0</c:v>
                </c:pt>
                <c:pt idx="10">
                  <c:v>814.0</c:v>
                </c:pt>
                <c:pt idx="11">
                  <c:v>814.0</c:v>
                </c:pt>
                <c:pt idx="12">
                  <c:v>814.0</c:v>
                </c:pt>
              </c:numCache>
            </c:numRef>
          </c:yVal>
        </c:ser>
        <c:ser>
          <c:idx val="3"/>
          <c:order val="4"/>
          <c:tx>
            <c:strRef>
              <c:f>'ADT Eval'!$AE$50</c:f>
              <c:strCache>
                <c:ptCount val="1"/>
                <c:pt idx="0">
                  <c:v>Secondary (&lt;800 ADT)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Dot"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'ADT Eval'!$N$59:$N$71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'ADT Eval'!$AE$59:$AE$71</c:f>
              <c:numCache>
                <c:formatCode>\$#,##0.00</c:formatCode>
                <c:ptCount val="13"/>
                <c:pt idx="0">
                  <c:v>2.782905982905983</c:v>
                </c:pt>
                <c:pt idx="1">
                  <c:v>3.876190476190477</c:v>
                </c:pt>
                <c:pt idx="2">
                  <c:v>5.168253968253969</c:v>
                </c:pt>
                <c:pt idx="3">
                  <c:v>6.783333333333333</c:v>
                </c:pt>
                <c:pt idx="4">
                  <c:v>9.044444444444444</c:v>
                </c:pt>
                <c:pt idx="5">
                  <c:v>7.235555555555555</c:v>
                </c:pt>
                <c:pt idx="6">
                  <c:v>1085.333333333333</c:v>
                </c:pt>
                <c:pt idx="7">
                  <c:v>1085.333333333333</c:v>
                </c:pt>
                <c:pt idx="8">
                  <c:v>1085.333333333333</c:v>
                </c:pt>
                <c:pt idx="9">
                  <c:v>1085.333333333333</c:v>
                </c:pt>
                <c:pt idx="10">
                  <c:v>1085.333333333333</c:v>
                </c:pt>
                <c:pt idx="11">
                  <c:v>1085.333333333333</c:v>
                </c:pt>
                <c:pt idx="12">
                  <c:v>1085.333333333333</c:v>
                </c:pt>
              </c:numCache>
            </c:numRef>
          </c:yVal>
        </c:ser>
        <c:ser>
          <c:idx val="4"/>
          <c:order val="5"/>
          <c:tx>
            <c:strRef>
              <c:f>'ADT Eval'!$AF$50</c:f>
              <c:strCache>
                <c:ptCount val="1"/>
                <c:pt idx="0">
                  <c:v>Rural Low Volume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'ADT Eval'!$N$59:$N$71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'ADT Eval'!$AF$59:$AF$71</c:f>
              <c:numCache>
                <c:formatCode>\$#,##0.00</c:formatCode>
                <c:ptCount val="13"/>
                <c:pt idx="0">
                  <c:v>4.174358974358975</c:v>
                </c:pt>
                <c:pt idx="1">
                  <c:v>5.814285714285715</c:v>
                </c:pt>
                <c:pt idx="2">
                  <c:v>7.752380952380953</c:v>
                </c:pt>
                <c:pt idx="3">
                  <c:v>10.175</c:v>
                </c:pt>
                <c:pt idx="4">
                  <c:v>13.56666666666667</c:v>
                </c:pt>
                <c:pt idx="5">
                  <c:v>10.85333333333333</c:v>
                </c:pt>
                <c:pt idx="6">
                  <c:v>1628.0</c:v>
                </c:pt>
                <c:pt idx="7">
                  <c:v>1628.0</c:v>
                </c:pt>
                <c:pt idx="8">
                  <c:v>1628.0</c:v>
                </c:pt>
                <c:pt idx="9">
                  <c:v>1628.0</c:v>
                </c:pt>
                <c:pt idx="10">
                  <c:v>1628.0</c:v>
                </c:pt>
                <c:pt idx="11">
                  <c:v>1628.0</c:v>
                </c:pt>
                <c:pt idx="12">
                  <c:v>1628.0</c:v>
                </c:pt>
              </c:numCache>
            </c:numRef>
          </c:yVal>
        </c:ser>
        <c:dLbls/>
        <c:axId val="590782616"/>
        <c:axId val="590790856"/>
      </c:scatterChart>
      <c:valAx>
        <c:axId val="590782616"/>
        <c:scaling>
          <c:orientation val="minMax"/>
          <c:min val="-35.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°F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90790856"/>
        <c:crossesAt val="0.0"/>
        <c:crossBetween val="midCat"/>
      </c:valAx>
      <c:valAx>
        <c:axId val="590790856"/>
        <c:scaling>
          <c:orientation val="minMax"/>
          <c:max val="25.0"/>
          <c:min val="0.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Cost/Lane</a:t>
                </a:r>
                <a:r>
                  <a:rPr lang="en-US" baseline="0"/>
                  <a:t> Mile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29035870516185"/>
              <c:y val="0.432845053851027"/>
            </c:manualLayout>
          </c:layout>
        </c:title>
        <c:numFmt formatCode="\$#,##0.00" sourceLinked="1"/>
        <c:tickLblPos val="nextTo"/>
        <c:crossAx val="590782616"/>
        <c:crossesAt val="-35.0"/>
        <c:crossBetween val="midCat"/>
        <c:majorUnit val="5.0"/>
      </c:valAx>
    </c:plotArea>
    <c:legend>
      <c:legendPos val="r"/>
      <c:layout>
        <c:manualLayout>
          <c:xMode val="edge"/>
          <c:yMode val="edge"/>
          <c:x val="0.772152163150149"/>
          <c:y val="0.170279210788307"/>
          <c:w val="0.227847836849851"/>
          <c:h val="0.48706172504299"/>
        </c:manualLayout>
      </c:layout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Cost/Lane Mile of</a:t>
            </a:r>
            <a:r>
              <a:rPr lang="en-US" baseline="0"/>
              <a:t> Granular Deicers </a:t>
            </a:r>
          </a:p>
          <a:p>
            <a:pPr>
              <a:defRPr/>
            </a:pPr>
            <a:r>
              <a:rPr lang="en-US" baseline="0"/>
              <a:t>Truck Proportion Factor Evaluation</a:t>
            </a:r>
            <a:endParaRPr lang="en-US"/>
          </a:p>
        </c:rich>
      </c:tx>
      <c:layout>
        <c:manualLayout>
          <c:xMode val="edge"/>
          <c:yMode val="edge"/>
          <c:x val="0.171544216972878"/>
          <c:y val="0.00574712643678161"/>
        </c:manualLayout>
      </c:layout>
    </c:title>
    <c:plotArea>
      <c:layout>
        <c:manualLayout>
          <c:layoutTarget val="inner"/>
          <c:xMode val="edge"/>
          <c:yMode val="edge"/>
          <c:x val="0.0946813648293963"/>
          <c:y val="0.163717757263101"/>
          <c:w val="0.669734803149606"/>
          <c:h val="0.716227486650376"/>
        </c:manualLayout>
      </c:layout>
      <c:scatterChart>
        <c:scatterStyle val="lineMarker"/>
        <c:ser>
          <c:idx val="12"/>
          <c:order val="0"/>
          <c:tx>
            <c:strRef>
              <c:f>'Truck%'!$D$23</c:f>
              <c:strCache>
                <c:ptCount val="1"/>
                <c:pt idx="0">
                  <c:v>&gt;5% ADT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'Truck%'!$N$59:$N$71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'Truck%'!$O$59:$O$71</c:f>
              <c:numCache>
                <c:formatCode>\$#,##0</c:formatCode>
                <c:ptCount val="13"/>
                <c:pt idx="0">
                  <c:v>16.56</c:v>
                </c:pt>
                <c:pt idx="1">
                  <c:v>20.7</c:v>
                </c:pt>
                <c:pt idx="2">
                  <c:v>28.55172413793103</c:v>
                </c:pt>
                <c:pt idx="3">
                  <c:v>42.46153846153847</c:v>
                </c:pt>
                <c:pt idx="4">
                  <c:v>82.8</c:v>
                </c:pt>
                <c:pt idx="5">
                  <c:v>48.70588235294117</c:v>
                </c:pt>
                <c:pt idx="6">
                  <c:v>1656</c:v>
                </c:pt>
                <c:pt idx="7">
                  <c:v>1656</c:v>
                </c:pt>
                <c:pt idx="8">
                  <c:v>1656</c:v>
                </c:pt>
                <c:pt idx="9">
                  <c:v>1656</c:v>
                </c:pt>
                <c:pt idx="10">
                  <c:v>1656</c:v>
                </c:pt>
                <c:pt idx="11">
                  <c:v>1656</c:v>
                </c:pt>
                <c:pt idx="12">
                  <c:v>1656</c:v>
                </c:pt>
              </c:numCache>
            </c:numRef>
          </c:yVal>
        </c:ser>
        <c:ser>
          <c:idx val="0"/>
          <c:order val="1"/>
          <c:tx>
            <c:strRef>
              <c:f>'Truck%'!$F$23</c:f>
              <c:strCache>
                <c:ptCount val="1"/>
                <c:pt idx="0">
                  <c:v>2-5% ADT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'Truck%'!$N$59:$N$71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'Truck%'!$P$59:$P$71</c:f>
              <c:numCache>
                <c:formatCode>\$#,##0</c:formatCode>
                <c:ptCount val="13"/>
                <c:pt idx="0">
                  <c:v>20.7</c:v>
                </c:pt>
                <c:pt idx="1">
                  <c:v>25.875</c:v>
                </c:pt>
                <c:pt idx="2">
                  <c:v>35.68965517241379</c:v>
                </c:pt>
                <c:pt idx="3">
                  <c:v>53.07692307692308</c:v>
                </c:pt>
                <c:pt idx="4">
                  <c:v>103.5</c:v>
                </c:pt>
                <c:pt idx="5">
                  <c:v>60.88235294117646</c:v>
                </c:pt>
                <c:pt idx="6">
                  <c:v>207</c:v>
                </c:pt>
                <c:pt idx="7">
                  <c:v>207</c:v>
                </c:pt>
                <c:pt idx="8">
                  <c:v>207</c:v>
                </c:pt>
                <c:pt idx="9">
                  <c:v>207</c:v>
                </c:pt>
                <c:pt idx="10">
                  <c:v>207</c:v>
                </c:pt>
                <c:pt idx="11">
                  <c:v>207</c:v>
                </c:pt>
                <c:pt idx="12">
                  <c:v>207</c:v>
                </c:pt>
              </c:numCache>
            </c:numRef>
          </c:yVal>
        </c:ser>
        <c:ser>
          <c:idx val="1"/>
          <c:order val="2"/>
          <c:tx>
            <c:strRef>
              <c:f>'Truck%'!$H$23</c:f>
              <c:strCache>
                <c:ptCount val="1"/>
                <c:pt idx="0">
                  <c:v>&lt;2% ADT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'Truck%'!$N$59:$N$71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'Truck%'!$Q$59:$Q$71</c:f>
              <c:numCache>
                <c:formatCode>\$#,##0</c:formatCode>
                <c:ptCount val="13"/>
                <c:pt idx="0">
                  <c:v>27.6</c:v>
                </c:pt>
                <c:pt idx="1">
                  <c:v>34.5</c:v>
                </c:pt>
                <c:pt idx="2">
                  <c:v>47.58620689655171</c:v>
                </c:pt>
                <c:pt idx="3">
                  <c:v>70.76923076923077</c:v>
                </c:pt>
                <c:pt idx="4">
                  <c:v>138.0</c:v>
                </c:pt>
                <c:pt idx="5">
                  <c:v>81.17647058823529</c:v>
                </c:pt>
                <c:pt idx="6">
                  <c:v>276</c:v>
                </c:pt>
                <c:pt idx="7">
                  <c:v>276</c:v>
                </c:pt>
                <c:pt idx="8">
                  <c:v>276</c:v>
                </c:pt>
                <c:pt idx="9">
                  <c:v>276</c:v>
                </c:pt>
                <c:pt idx="10">
                  <c:v>276</c:v>
                </c:pt>
                <c:pt idx="11">
                  <c:v>276</c:v>
                </c:pt>
                <c:pt idx="12">
                  <c:v>276</c:v>
                </c:pt>
              </c:numCache>
            </c:numRef>
          </c:yVal>
        </c:ser>
        <c:dLbls/>
        <c:axId val="590839608"/>
        <c:axId val="590847912"/>
      </c:scatterChart>
      <c:valAx>
        <c:axId val="590839608"/>
        <c:scaling>
          <c:orientation val="minMax"/>
          <c:min val="-35.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°F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90847912"/>
        <c:crossesAt val="0.0"/>
        <c:crossBetween val="midCat"/>
      </c:valAx>
      <c:valAx>
        <c:axId val="590847912"/>
        <c:scaling>
          <c:orientation val="minMax"/>
          <c:max val="150.0"/>
          <c:min val="0.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Cost/Lane</a:t>
                </a:r>
                <a:r>
                  <a:rPr lang="en-US" baseline="0"/>
                  <a:t> Mile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29035870516185"/>
              <c:y val="0.432845053851027"/>
            </c:manualLayout>
          </c:layout>
        </c:title>
        <c:numFmt formatCode="\$#,##0" sourceLinked="1"/>
        <c:tickLblPos val="nextTo"/>
        <c:crossAx val="590839608"/>
        <c:crossesAt val="-35.0"/>
        <c:crossBetween val="midCat"/>
      </c:valAx>
    </c:plotArea>
    <c:legend>
      <c:legendPos val="r"/>
      <c:layout>
        <c:manualLayout>
          <c:xMode val="edge"/>
          <c:yMode val="edge"/>
          <c:x val="0.767149550106415"/>
          <c:y val="0.302463147024655"/>
          <c:w val="0.216793358011337"/>
          <c:h val="0.490155673163805"/>
        </c:manualLayout>
      </c:layout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Cost/Lane Mile of Anti Icing</a:t>
            </a:r>
            <a:endParaRPr lang="en-US" baseline="0"/>
          </a:p>
          <a:p>
            <a:pPr>
              <a:defRPr/>
            </a:pPr>
            <a:r>
              <a:rPr lang="en-US" baseline="0"/>
              <a:t>Truck Proportion Factor Evaluation</a:t>
            </a:r>
            <a:endParaRPr lang="en-US"/>
          </a:p>
        </c:rich>
      </c:tx>
      <c:layout>
        <c:manualLayout>
          <c:xMode val="edge"/>
          <c:yMode val="edge"/>
          <c:x val="0.171544216972878"/>
          <c:y val="0.00574712643678161"/>
        </c:manualLayout>
      </c:layout>
    </c:title>
    <c:plotArea>
      <c:layout>
        <c:manualLayout>
          <c:layoutTarget val="inner"/>
          <c:xMode val="edge"/>
          <c:yMode val="edge"/>
          <c:x val="0.0946813648293963"/>
          <c:y val="0.163717757263101"/>
          <c:w val="0.669734803149606"/>
          <c:h val="0.716227486650376"/>
        </c:manualLayout>
      </c:layout>
      <c:scatterChart>
        <c:scatterStyle val="lineMarker"/>
        <c:ser>
          <c:idx val="12"/>
          <c:order val="0"/>
          <c:tx>
            <c:strRef>
              <c:f>'Truck%'!$D$23</c:f>
              <c:strCache>
                <c:ptCount val="1"/>
                <c:pt idx="0">
                  <c:v>&gt;5% ADT</c:v>
                </c:pt>
              </c:strCache>
            </c:strRef>
          </c:tx>
          <c:spPr>
            <a:ln w="19050" cap="flat" cmpd="sng" algn="ctr">
              <a:solidFill>
                <a:schemeClr val="tx1"/>
              </a:solidFill>
              <a:prstDash val="dash"/>
            </a:ln>
            <a:effectLst/>
          </c:spPr>
          <c:marker>
            <c:symbol val="circle"/>
            <c:size val="5"/>
            <c:spPr>
              <a:noFill/>
              <a:ln w="25400" cap="flat" cmpd="sng" algn="ctr">
                <a:solidFill>
                  <a:schemeClr val="dk1"/>
                </a:solidFill>
                <a:prstDash val="solid"/>
              </a:ln>
              <a:effectLst/>
            </c:spPr>
          </c:marker>
          <c:xVal>
            <c:numRef>
              <c:f>'Truck%'!$N$59:$N$71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'Truck%'!$R$59:$R$71</c:f>
              <c:numCache>
                <c:formatCode>\$#,##0.00</c:formatCode>
                <c:ptCount val="13"/>
                <c:pt idx="0">
                  <c:v>1.66974358974359</c:v>
                </c:pt>
                <c:pt idx="1">
                  <c:v>2.325714285714286</c:v>
                </c:pt>
                <c:pt idx="2">
                  <c:v>3.100952380952381</c:v>
                </c:pt>
                <c:pt idx="3">
                  <c:v>4.07</c:v>
                </c:pt>
                <c:pt idx="4">
                  <c:v>5.426666666666667</c:v>
                </c:pt>
                <c:pt idx="5">
                  <c:v>4.341333333333332</c:v>
                </c:pt>
                <c:pt idx="6">
                  <c:v>651.2</c:v>
                </c:pt>
                <c:pt idx="7">
                  <c:v>651.2</c:v>
                </c:pt>
                <c:pt idx="8">
                  <c:v>651.2</c:v>
                </c:pt>
                <c:pt idx="9">
                  <c:v>651.2</c:v>
                </c:pt>
                <c:pt idx="10">
                  <c:v>651.2</c:v>
                </c:pt>
                <c:pt idx="11">
                  <c:v>651.2</c:v>
                </c:pt>
                <c:pt idx="12">
                  <c:v>651.2</c:v>
                </c:pt>
              </c:numCache>
            </c:numRef>
          </c:yVal>
        </c:ser>
        <c:ser>
          <c:idx val="0"/>
          <c:order val="1"/>
          <c:tx>
            <c:strRef>
              <c:f>'Truck%'!$F$23</c:f>
              <c:strCache>
                <c:ptCount val="1"/>
                <c:pt idx="0">
                  <c:v>2-5% ADT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'Truck%'!$N$59:$N$71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'Truck%'!$S$59:$S$71</c:f>
              <c:numCache>
                <c:formatCode>\$#,##0.00</c:formatCode>
                <c:ptCount val="13"/>
                <c:pt idx="0">
                  <c:v>2.087179487179487</c:v>
                </c:pt>
                <c:pt idx="1">
                  <c:v>2.907142857142857</c:v>
                </c:pt>
                <c:pt idx="2">
                  <c:v>3.876190476190477</c:v>
                </c:pt>
                <c:pt idx="3">
                  <c:v>5.0875</c:v>
                </c:pt>
                <c:pt idx="4">
                  <c:v>6.783333333333334</c:v>
                </c:pt>
                <c:pt idx="5">
                  <c:v>5.426666666666666</c:v>
                </c:pt>
                <c:pt idx="6">
                  <c:v>814.0</c:v>
                </c:pt>
                <c:pt idx="7">
                  <c:v>814.0</c:v>
                </c:pt>
                <c:pt idx="8">
                  <c:v>814.0</c:v>
                </c:pt>
                <c:pt idx="9">
                  <c:v>814.0</c:v>
                </c:pt>
                <c:pt idx="10">
                  <c:v>814.0</c:v>
                </c:pt>
                <c:pt idx="11">
                  <c:v>814.0</c:v>
                </c:pt>
                <c:pt idx="12">
                  <c:v>814.0</c:v>
                </c:pt>
              </c:numCache>
            </c:numRef>
          </c:yVal>
        </c:ser>
        <c:ser>
          <c:idx val="1"/>
          <c:order val="2"/>
          <c:tx>
            <c:strRef>
              <c:f>'Truck%'!$H$23</c:f>
              <c:strCache>
                <c:ptCount val="1"/>
                <c:pt idx="0">
                  <c:v>&lt;2% ADT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'Truck%'!$N$59:$N$71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'Truck%'!$T$59:$T$71</c:f>
              <c:numCache>
                <c:formatCode>\$#,##0.00</c:formatCode>
                <c:ptCount val="13"/>
                <c:pt idx="0">
                  <c:v>2.782905982905983</c:v>
                </c:pt>
                <c:pt idx="1">
                  <c:v>3.876190476190477</c:v>
                </c:pt>
                <c:pt idx="2">
                  <c:v>5.168253968253969</c:v>
                </c:pt>
                <c:pt idx="3">
                  <c:v>6.783333333333334</c:v>
                </c:pt>
                <c:pt idx="4">
                  <c:v>9.044444444444446</c:v>
                </c:pt>
                <c:pt idx="5">
                  <c:v>7.235555555555556</c:v>
                </c:pt>
                <c:pt idx="6">
                  <c:v>1085.333333333333</c:v>
                </c:pt>
                <c:pt idx="7">
                  <c:v>1085.333333333333</c:v>
                </c:pt>
                <c:pt idx="8">
                  <c:v>1085.333333333333</c:v>
                </c:pt>
                <c:pt idx="9">
                  <c:v>1085.333333333333</c:v>
                </c:pt>
                <c:pt idx="10">
                  <c:v>1085.333333333333</c:v>
                </c:pt>
                <c:pt idx="11">
                  <c:v>1085.333333333333</c:v>
                </c:pt>
                <c:pt idx="12">
                  <c:v>1085.333333333333</c:v>
                </c:pt>
              </c:numCache>
            </c:numRef>
          </c:yVal>
        </c:ser>
        <c:dLbls/>
        <c:axId val="590900760"/>
        <c:axId val="590909064"/>
      </c:scatterChart>
      <c:valAx>
        <c:axId val="590900760"/>
        <c:scaling>
          <c:orientation val="minMax"/>
          <c:min val="-35.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°F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90909064"/>
        <c:crossesAt val="0.0"/>
        <c:crossBetween val="midCat"/>
      </c:valAx>
      <c:valAx>
        <c:axId val="590909064"/>
        <c:scaling>
          <c:orientation val="minMax"/>
          <c:max val="25.0"/>
          <c:min val="0.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Cost/Lane</a:t>
                </a:r>
                <a:r>
                  <a:rPr lang="en-US" baseline="0"/>
                  <a:t> Mile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29035870516185"/>
              <c:y val="0.432845053851027"/>
            </c:manualLayout>
          </c:layout>
        </c:title>
        <c:numFmt formatCode="\$#,##0.00" sourceLinked="1"/>
        <c:tickLblPos val="nextTo"/>
        <c:crossAx val="590900760"/>
        <c:crossesAt val="-35.0"/>
        <c:crossBetween val="midCat"/>
        <c:majorUnit val="5.0"/>
      </c:valAx>
    </c:plotArea>
    <c:legend>
      <c:legendPos val="r"/>
      <c:layout>
        <c:manualLayout>
          <c:xMode val="edge"/>
          <c:yMode val="edge"/>
          <c:x val="0.761816272965879"/>
          <c:y val="0.170279210788307"/>
          <c:w val="0.238183754162513"/>
          <c:h val="0.750223775907322"/>
        </c:manualLayout>
      </c:layout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Cost/Lane Mile of</a:t>
            </a:r>
            <a:r>
              <a:rPr lang="en-US" baseline="0"/>
              <a:t> Granular Deicers </a:t>
            </a:r>
          </a:p>
          <a:p>
            <a:pPr>
              <a:defRPr/>
            </a:pPr>
            <a:r>
              <a:rPr lang="en-US" baseline="0"/>
              <a:t>Corrosion Sensitivity Factor Evaluation</a:t>
            </a:r>
            <a:endParaRPr lang="en-US"/>
          </a:p>
        </c:rich>
      </c:tx>
      <c:layout>
        <c:manualLayout>
          <c:xMode val="edge"/>
          <c:yMode val="edge"/>
          <c:x val="0.171544216972878"/>
          <c:y val="0.00574712643678161"/>
        </c:manualLayout>
      </c:layout>
    </c:title>
    <c:plotArea>
      <c:layout>
        <c:manualLayout>
          <c:layoutTarget val="inner"/>
          <c:xMode val="edge"/>
          <c:yMode val="edge"/>
          <c:x val="0.0946813648293963"/>
          <c:y val="0.163717757263101"/>
          <c:w val="0.669734803149606"/>
          <c:h val="0.716227486650376"/>
        </c:manualLayout>
      </c:layout>
      <c:scatterChart>
        <c:scatterStyle val="lineMarker"/>
        <c:ser>
          <c:idx val="12"/>
          <c:order val="0"/>
          <c:tx>
            <c:strRef>
              <c:f>Corrosion!$D$25</c:f>
              <c:strCache>
                <c:ptCount val="1"/>
                <c:pt idx="0">
                  <c:v>Low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Corrosion!$N$59:$N$71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Corrosion!$O$59:$O$71</c:f>
              <c:numCache>
                <c:formatCode>\$#,##0</c:formatCode>
                <c:ptCount val="13"/>
                <c:pt idx="0">
                  <c:v>13.8</c:v>
                </c:pt>
                <c:pt idx="1">
                  <c:v>17.25</c:v>
                </c:pt>
                <c:pt idx="2">
                  <c:v>23.79310344827586</c:v>
                </c:pt>
                <c:pt idx="3">
                  <c:v>35.38461538461539</c:v>
                </c:pt>
                <c:pt idx="4">
                  <c:v>69.0</c:v>
                </c:pt>
                <c:pt idx="5">
                  <c:v>40.58823529411764</c:v>
                </c:pt>
                <c:pt idx="6">
                  <c:v>138</c:v>
                </c:pt>
                <c:pt idx="7">
                  <c:v>138</c:v>
                </c:pt>
                <c:pt idx="8">
                  <c:v>138</c:v>
                </c:pt>
                <c:pt idx="9">
                  <c:v>138</c:v>
                </c:pt>
                <c:pt idx="10">
                  <c:v>138</c:v>
                </c:pt>
                <c:pt idx="11">
                  <c:v>138</c:v>
                </c:pt>
                <c:pt idx="12">
                  <c:v>138</c:v>
                </c:pt>
              </c:numCache>
            </c:numRef>
          </c:yVal>
        </c:ser>
        <c:ser>
          <c:idx val="0"/>
          <c:order val="1"/>
          <c:tx>
            <c:strRef>
              <c:f>Corrosion!$F$25</c:f>
              <c:strCache>
                <c:ptCount val="1"/>
                <c:pt idx="0">
                  <c:v>Medium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Corrosion!$N$59:$N$71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Corrosion!$P$59:$P$71</c:f>
              <c:numCache>
                <c:formatCode>\$#,##0</c:formatCode>
                <c:ptCount val="13"/>
                <c:pt idx="0">
                  <c:v>20.7</c:v>
                </c:pt>
                <c:pt idx="1">
                  <c:v>25.875</c:v>
                </c:pt>
                <c:pt idx="2">
                  <c:v>35.68965517241379</c:v>
                </c:pt>
                <c:pt idx="3">
                  <c:v>53.07692307692308</c:v>
                </c:pt>
                <c:pt idx="4">
                  <c:v>103.5</c:v>
                </c:pt>
                <c:pt idx="5">
                  <c:v>60.88235294117646</c:v>
                </c:pt>
                <c:pt idx="6">
                  <c:v>207</c:v>
                </c:pt>
                <c:pt idx="7">
                  <c:v>207</c:v>
                </c:pt>
                <c:pt idx="8">
                  <c:v>207</c:v>
                </c:pt>
                <c:pt idx="9">
                  <c:v>207</c:v>
                </c:pt>
                <c:pt idx="10">
                  <c:v>207</c:v>
                </c:pt>
                <c:pt idx="11">
                  <c:v>207</c:v>
                </c:pt>
                <c:pt idx="12">
                  <c:v>207</c:v>
                </c:pt>
              </c:numCache>
            </c:numRef>
          </c:yVal>
        </c:ser>
        <c:ser>
          <c:idx val="1"/>
          <c:order val="2"/>
          <c:tx>
            <c:strRef>
              <c:f>Corrosion!$H$25</c:f>
              <c:strCache>
                <c:ptCount val="1"/>
                <c:pt idx="0">
                  <c:v>High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Corrosion!$N$59:$N$71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Corrosion!$Q$59:$Q$71</c:f>
              <c:numCache>
                <c:formatCode>\$#,##0</c:formatCode>
                <c:ptCount val="13"/>
                <c:pt idx="0">
                  <c:v>41.4</c:v>
                </c:pt>
                <c:pt idx="1">
                  <c:v>51.75</c:v>
                </c:pt>
                <c:pt idx="2">
                  <c:v>71.37931034482757</c:v>
                </c:pt>
                <c:pt idx="3">
                  <c:v>106.1538461538462</c:v>
                </c:pt>
                <c:pt idx="4">
                  <c:v>207.0</c:v>
                </c:pt>
                <c:pt idx="5">
                  <c:v>121.7647058823529</c:v>
                </c:pt>
                <c:pt idx="6">
                  <c:v>414</c:v>
                </c:pt>
                <c:pt idx="7">
                  <c:v>414</c:v>
                </c:pt>
                <c:pt idx="8">
                  <c:v>414</c:v>
                </c:pt>
                <c:pt idx="9">
                  <c:v>414</c:v>
                </c:pt>
                <c:pt idx="10">
                  <c:v>414</c:v>
                </c:pt>
                <c:pt idx="11">
                  <c:v>414</c:v>
                </c:pt>
                <c:pt idx="12">
                  <c:v>414</c:v>
                </c:pt>
              </c:numCache>
            </c:numRef>
          </c:yVal>
        </c:ser>
        <c:dLbls/>
        <c:axId val="589679192"/>
        <c:axId val="589687496"/>
      </c:scatterChart>
      <c:valAx>
        <c:axId val="589679192"/>
        <c:scaling>
          <c:orientation val="minMax"/>
          <c:min val="-35.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°F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89687496"/>
        <c:crossesAt val="0.0"/>
        <c:crossBetween val="midCat"/>
      </c:valAx>
      <c:valAx>
        <c:axId val="589687496"/>
        <c:scaling>
          <c:orientation val="minMax"/>
          <c:max val="150.0"/>
          <c:min val="0.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Cost/Lane</a:t>
                </a:r>
                <a:r>
                  <a:rPr lang="en-US" baseline="0"/>
                  <a:t> Mile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29035870516185"/>
              <c:y val="0.432845053851027"/>
            </c:manualLayout>
          </c:layout>
        </c:title>
        <c:numFmt formatCode="\$#,##0" sourceLinked="1"/>
        <c:tickLblPos val="nextTo"/>
        <c:crossAx val="589679192"/>
        <c:crossesAt val="-35.0"/>
        <c:crossBetween val="midCat"/>
      </c:valAx>
    </c:plotArea>
    <c:legend>
      <c:legendPos val="r"/>
      <c:layout>
        <c:manualLayout>
          <c:xMode val="edge"/>
          <c:yMode val="edge"/>
          <c:x val="0.767149550106415"/>
          <c:y val="0.302463147024655"/>
          <c:w val="0.216793358011337"/>
          <c:h val="0.490155673163805"/>
        </c:manualLayout>
      </c:layout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Cost/Lane Mile of Anti Icing</a:t>
            </a:r>
            <a:endParaRPr lang="en-US" baseline="0"/>
          </a:p>
          <a:p>
            <a:pPr>
              <a:defRPr/>
            </a:pPr>
            <a:r>
              <a:rPr lang="en-US" sz="1800" b="1" i="0" baseline="0">
                <a:effectLst/>
              </a:rPr>
              <a:t>Corrosion Sensitivity Factor Evaluation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544216972878"/>
          <c:y val="0.00574712643678161"/>
        </c:manualLayout>
      </c:layout>
    </c:title>
    <c:plotArea>
      <c:layout>
        <c:manualLayout>
          <c:layoutTarget val="inner"/>
          <c:xMode val="edge"/>
          <c:yMode val="edge"/>
          <c:x val="0.0946813648293963"/>
          <c:y val="0.163717757263101"/>
          <c:w val="0.669734803149606"/>
          <c:h val="0.716227486650376"/>
        </c:manualLayout>
      </c:layout>
      <c:scatterChart>
        <c:scatterStyle val="lineMarker"/>
        <c:ser>
          <c:idx val="12"/>
          <c:order val="0"/>
          <c:tx>
            <c:strRef>
              <c:f>Corrosion!$D$25</c:f>
              <c:strCache>
                <c:ptCount val="1"/>
                <c:pt idx="0">
                  <c:v>Low</c:v>
                </c:pt>
              </c:strCache>
            </c:strRef>
          </c:tx>
          <c:spPr>
            <a:ln w="19050" cap="flat" cmpd="sng" algn="ctr">
              <a:solidFill>
                <a:schemeClr val="tx1"/>
              </a:solidFill>
              <a:prstDash val="dash"/>
            </a:ln>
            <a:effectLst/>
          </c:spPr>
          <c:marker>
            <c:symbol val="circle"/>
            <c:size val="5"/>
            <c:spPr>
              <a:noFill/>
              <a:ln w="25400" cap="flat" cmpd="sng" algn="ctr">
                <a:solidFill>
                  <a:schemeClr val="dk1"/>
                </a:solidFill>
                <a:prstDash val="solid"/>
              </a:ln>
              <a:effectLst/>
            </c:spPr>
          </c:marker>
          <c:xVal>
            <c:numRef>
              <c:f>Corrosion!$N$59:$N$71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Corrosion!$R$59:$R$71</c:f>
              <c:numCache>
                <c:formatCode>\$#,##0.00</c:formatCode>
                <c:ptCount val="13"/>
                <c:pt idx="0">
                  <c:v>1.391452991452992</c:v>
                </c:pt>
                <c:pt idx="1">
                  <c:v>1.938095238095238</c:v>
                </c:pt>
                <c:pt idx="2">
                  <c:v>2.584126984126984</c:v>
                </c:pt>
                <c:pt idx="3">
                  <c:v>3.391666666666667</c:v>
                </c:pt>
                <c:pt idx="4">
                  <c:v>4.522222222222223</c:v>
                </c:pt>
                <c:pt idx="5">
                  <c:v>3.617777777777777</c:v>
                </c:pt>
                <c:pt idx="6">
                  <c:v>542.6666666666666</c:v>
                </c:pt>
                <c:pt idx="7">
                  <c:v>542.6666666666666</c:v>
                </c:pt>
                <c:pt idx="8">
                  <c:v>542.6666666666666</c:v>
                </c:pt>
                <c:pt idx="9">
                  <c:v>542.6666666666666</c:v>
                </c:pt>
                <c:pt idx="10">
                  <c:v>542.6666666666666</c:v>
                </c:pt>
                <c:pt idx="11">
                  <c:v>542.6666666666666</c:v>
                </c:pt>
                <c:pt idx="12">
                  <c:v>542.6666666666666</c:v>
                </c:pt>
              </c:numCache>
            </c:numRef>
          </c:yVal>
        </c:ser>
        <c:ser>
          <c:idx val="0"/>
          <c:order val="1"/>
          <c:tx>
            <c:strRef>
              <c:f>Corrosion!$F$25</c:f>
              <c:strCache>
                <c:ptCount val="1"/>
                <c:pt idx="0">
                  <c:v>Medium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Corrosion!$N$59:$N$71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Corrosion!$S$59:$S$71</c:f>
              <c:numCache>
                <c:formatCode>\$#,##0.00</c:formatCode>
                <c:ptCount val="13"/>
                <c:pt idx="0">
                  <c:v>2.087179487179487</c:v>
                </c:pt>
                <c:pt idx="1">
                  <c:v>2.907142857142857</c:v>
                </c:pt>
                <c:pt idx="2">
                  <c:v>3.876190476190477</c:v>
                </c:pt>
                <c:pt idx="3">
                  <c:v>5.0875</c:v>
                </c:pt>
                <c:pt idx="4">
                  <c:v>6.783333333333334</c:v>
                </c:pt>
                <c:pt idx="5">
                  <c:v>5.426666666666666</c:v>
                </c:pt>
                <c:pt idx="6">
                  <c:v>814.0</c:v>
                </c:pt>
                <c:pt idx="7">
                  <c:v>814.0</c:v>
                </c:pt>
                <c:pt idx="8">
                  <c:v>814.0</c:v>
                </c:pt>
                <c:pt idx="9">
                  <c:v>814.0</c:v>
                </c:pt>
                <c:pt idx="10">
                  <c:v>814.0</c:v>
                </c:pt>
                <c:pt idx="11">
                  <c:v>814.0</c:v>
                </c:pt>
                <c:pt idx="12">
                  <c:v>814.0</c:v>
                </c:pt>
              </c:numCache>
            </c:numRef>
          </c:yVal>
        </c:ser>
        <c:ser>
          <c:idx val="1"/>
          <c:order val="2"/>
          <c:tx>
            <c:strRef>
              <c:f>Corrosion!$H$25</c:f>
              <c:strCache>
                <c:ptCount val="1"/>
                <c:pt idx="0">
                  <c:v>High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Corrosion!$N$59:$N$71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Corrosion!$T$59:$T$71</c:f>
              <c:numCache>
                <c:formatCode>\$#,##0.00</c:formatCode>
                <c:ptCount val="13"/>
                <c:pt idx="0">
                  <c:v>4.174358974358975</c:v>
                </c:pt>
                <c:pt idx="1">
                  <c:v>5.814285714285715</c:v>
                </c:pt>
                <c:pt idx="2">
                  <c:v>7.752380952380953</c:v>
                </c:pt>
                <c:pt idx="3">
                  <c:v>10.175</c:v>
                </c:pt>
                <c:pt idx="4">
                  <c:v>13.56666666666667</c:v>
                </c:pt>
                <c:pt idx="5">
                  <c:v>10.85333333333333</c:v>
                </c:pt>
                <c:pt idx="6">
                  <c:v>1628.0</c:v>
                </c:pt>
                <c:pt idx="7">
                  <c:v>1628.0</c:v>
                </c:pt>
                <c:pt idx="8">
                  <c:v>1628.0</c:v>
                </c:pt>
                <c:pt idx="9">
                  <c:v>1628.0</c:v>
                </c:pt>
                <c:pt idx="10">
                  <c:v>1628.0</c:v>
                </c:pt>
                <c:pt idx="11">
                  <c:v>1628.0</c:v>
                </c:pt>
                <c:pt idx="12">
                  <c:v>1628.0</c:v>
                </c:pt>
              </c:numCache>
            </c:numRef>
          </c:yVal>
        </c:ser>
        <c:dLbls/>
        <c:axId val="589740552"/>
        <c:axId val="589748856"/>
      </c:scatterChart>
      <c:valAx>
        <c:axId val="589740552"/>
        <c:scaling>
          <c:orientation val="minMax"/>
          <c:min val="-35.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°F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89748856"/>
        <c:crossesAt val="0.0"/>
        <c:crossBetween val="midCat"/>
      </c:valAx>
      <c:valAx>
        <c:axId val="589748856"/>
        <c:scaling>
          <c:orientation val="minMax"/>
          <c:max val="25.0"/>
          <c:min val="0.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Cost/Lane</a:t>
                </a:r>
                <a:r>
                  <a:rPr lang="en-US" baseline="0"/>
                  <a:t> Mile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29035870516185"/>
              <c:y val="0.432845053851027"/>
            </c:manualLayout>
          </c:layout>
        </c:title>
        <c:numFmt formatCode="\$#,##0.00" sourceLinked="1"/>
        <c:tickLblPos val="nextTo"/>
        <c:crossAx val="589740552"/>
        <c:crossesAt val="-35.0"/>
        <c:crossBetween val="midCat"/>
        <c:majorUnit val="5.0"/>
      </c:valAx>
    </c:plotArea>
    <c:legend>
      <c:legendPos val="r"/>
      <c:layout>
        <c:manualLayout>
          <c:xMode val="edge"/>
          <c:yMode val="edge"/>
          <c:x val="0.761816272965879"/>
          <c:y val="0.170279210788307"/>
          <c:w val="0.238183754162513"/>
          <c:h val="0.750223775907322"/>
        </c:manualLayout>
      </c:layout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Cost/Lane Mile of</a:t>
            </a:r>
            <a:r>
              <a:rPr lang="en-US" baseline="0"/>
              <a:t> Granular Deicers </a:t>
            </a:r>
          </a:p>
          <a:p>
            <a:pPr>
              <a:defRPr/>
            </a:pPr>
            <a:r>
              <a:rPr lang="en-US" sz="1800" b="1" i="0" baseline="0">
                <a:effectLst/>
              </a:rPr>
              <a:t>Environmental Sensitivity Factor Evaluation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544216972878"/>
          <c:y val="0.00574712643678161"/>
        </c:manualLayout>
      </c:layout>
    </c:title>
    <c:plotArea>
      <c:layout>
        <c:manualLayout>
          <c:layoutTarget val="inner"/>
          <c:xMode val="edge"/>
          <c:yMode val="edge"/>
          <c:x val="0.0946813648293963"/>
          <c:y val="0.163717757263101"/>
          <c:w val="0.669734803149606"/>
          <c:h val="0.716227486650376"/>
        </c:manualLayout>
      </c:layout>
      <c:scatterChart>
        <c:scatterStyle val="lineMarker"/>
        <c:ser>
          <c:idx val="12"/>
          <c:order val="0"/>
          <c:tx>
            <c:strRef>
              <c:f>'Envir Sens'!$D$26</c:f>
              <c:strCache>
                <c:ptCount val="1"/>
                <c:pt idx="0">
                  <c:v>Low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'Envir Sens'!$N$59:$N$71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'Envir Sens'!$O$59:$O$71</c:f>
              <c:numCache>
                <c:formatCode>\$#,##0</c:formatCode>
                <c:ptCount val="13"/>
                <c:pt idx="0">
                  <c:v>16.56</c:v>
                </c:pt>
                <c:pt idx="1">
                  <c:v>20.7</c:v>
                </c:pt>
                <c:pt idx="2">
                  <c:v>28.55172413793103</c:v>
                </c:pt>
                <c:pt idx="3">
                  <c:v>42.46153846153847</c:v>
                </c:pt>
                <c:pt idx="4">
                  <c:v>82.8</c:v>
                </c:pt>
                <c:pt idx="5">
                  <c:v>48.70588235294117</c:v>
                </c:pt>
                <c:pt idx="6">
                  <c:v>1656</c:v>
                </c:pt>
                <c:pt idx="7">
                  <c:v>1656</c:v>
                </c:pt>
                <c:pt idx="8">
                  <c:v>1656</c:v>
                </c:pt>
                <c:pt idx="9">
                  <c:v>1656</c:v>
                </c:pt>
                <c:pt idx="10">
                  <c:v>1656</c:v>
                </c:pt>
                <c:pt idx="11">
                  <c:v>1656</c:v>
                </c:pt>
                <c:pt idx="12">
                  <c:v>1656</c:v>
                </c:pt>
              </c:numCache>
            </c:numRef>
          </c:yVal>
        </c:ser>
        <c:ser>
          <c:idx val="0"/>
          <c:order val="1"/>
          <c:tx>
            <c:strRef>
              <c:f>'Envir Sens'!$F$26</c:f>
              <c:strCache>
                <c:ptCount val="1"/>
                <c:pt idx="0">
                  <c:v>Medium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'Envir Sens'!$N$59:$N$71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'Envir Sens'!$P$59:$P$71</c:f>
              <c:numCache>
                <c:formatCode>\$#,##0</c:formatCode>
                <c:ptCount val="13"/>
                <c:pt idx="0">
                  <c:v>20.7</c:v>
                </c:pt>
                <c:pt idx="1">
                  <c:v>25.875</c:v>
                </c:pt>
                <c:pt idx="2">
                  <c:v>35.68965517241379</c:v>
                </c:pt>
                <c:pt idx="3">
                  <c:v>53.07692307692308</c:v>
                </c:pt>
                <c:pt idx="4">
                  <c:v>103.5</c:v>
                </c:pt>
                <c:pt idx="5">
                  <c:v>60.88235294117646</c:v>
                </c:pt>
                <c:pt idx="6">
                  <c:v>207</c:v>
                </c:pt>
                <c:pt idx="7">
                  <c:v>207</c:v>
                </c:pt>
                <c:pt idx="8">
                  <c:v>207</c:v>
                </c:pt>
                <c:pt idx="9">
                  <c:v>207</c:v>
                </c:pt>
                <c:pt idx="10">
                  <c:v>207</c:v>
                </c:pt>
                <c:pt idx="11">
                  <c:v>207</c:v>
                </c:pt>
                <c:pt idx="12">
                  <c:v>207</c:v>
                </c:pt>
              </c:numCache>
            </c:numRef>
          </c:yVal>
        </c:ser>
        <c:ser>
          <c:idx val="1"/>
          <c:order val="2"/>
          <c:tx>
            <c:strRef>
              <c:f>'Envir Sens'!$H$26</c:f>
              <c:strCache>
                <c:ptCount val="1"/>
                <c:pt idx="0">
                  <c:v>High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'Envir Sens'!$N$59:$N$71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'Envir Sens'!$Q$59:$Q$71</c:f>
              <c:numCache>
                <c:formatCode>\$#,##0</c:formatCode>
                <c:ptCount val="13"/>
                <c:pt idx="0">
                  <c:v>27.6</c:v>
                </c:pt>
                <c:pt idx="1">
                  <c:v>34.5</c:v>
                </c:pt>
                <c:pt idx="2">
                  <c:v>47.58620689655171</c:v>
                </c:pt>
                <c:pt idx="3">
                  <c:v>70.76923076923077</c:v>
                </c:pt>
                <c:pt idx="4">
                  <c:v>138.0</c:v>
                </c:pt>
                <c:pt idx="5">
                  <c:v>81.17647058823529</c:v>
                </c:pt>
                <c:pt idx="6">
                  <c:v>276</c:v>
                </c:pt>
                <c:pt idx="7">
                  <c:v>276</c:v>
                </c:pt>
                <c:pt idx="8">
                  <c:v>276</c:v>
                </c:pt>
                <c:pt idx="9">
                  <c:v>276</c:v>
                </c:pt>
                <c:pt idx="10">
                  <c:v>276</c:v>
                </c:pt>
                <c:pt idx="11">
                  <c:v>276</c:v>
                </c:pt>
                <c:pt idx="12">
                  <c:v>276</c:v>
                </c:pt>
              </c:numCache>
            </c:numRef>
          </c:yVal>
        </c:ser>
        <c:dLbls/>
        <c:axId val="590939032"/>
        <c:axId val="590947320"/>
      </c:scatterChart>
      <c:valAx>
        <c:axId val="590939032"/>
        <c:scaling>
          <c:orientation val="minMax"/>
          <c:min val="-35.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°F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90947320"/>
        <c:crossesAt val="0.0"/>
        <c:crossBetween val="midCat"/>
      </c:valAx>
      <c:valAx>
        <c:axId val="590947320"/>
        <c:scaling>
          <c:orientation val="minMax"/>
          <c:max val="150.0"/>
          <c:min val="0.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Cost/Lane</a:t>
                </a:r>
                <a:r>
                  <a:rPr lang="en-US" baseline="0"/>
                  <a:t> Mile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29035870516185"/>
              <c:y val="0.432845053851027"/>
            </c:manualLayout>
          </c:layout>
        </c:title>
        <c:numFmt formatCode="\$#,##0" sourceLinked="1"/>
        <c:tickLblPos val="nextTo"/>
        <c:crossAx val="590939032"/>
        <c:crossesAt val="-35.0"/>
        <c:crossBetween val="midCat"/>
      </c:valAx>
    </c:plotArea>
    <c:legend>
      <c:legendPos val="r"/>
      <c:layout>
        <c:manualLayout>
          <c:xMode val="edge"/>
          <c:yMode val="edge"/>
          <c:x val="0.767149550106415"/>
          <c:y val="0.302463147024655"/>
          <c:w val="0.216793358011337"/>
          <c:h val="0.490155673163805"/>
        </c:manualLayout>
      </c:layout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Cost/Lane Mile of Anti Icing</a:t>
            </a:r>
            <a:endParaRPr lang="en-US" baseline="0"/>
          </a:p>
          <a:p>
            <a:pPr>
              <a:defRPr/>
            </a:pPr>
            <a:r>
              <a:rPr lang="en-US" sz="1800" b="1" i="0" baseline="0">
                <a:effectLst/>
              </a:rPr>
              <a:t>Environmental Sensitivity Factor Evaluation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544216972878"/>
          <c:y val="0.00574712643678161"/>
        </c:manualLayout>
      </c:layout>
    </c:title>
    <c:plotArea>
      <c:layout>
        <c:manualLayout>
          <c:layoutTarget val="inner"/>
          <c:xMode val="edge"/>
          <c:yMode val="edge"/>
          <c:x val="0.0946813648293963"/>
          <c:y val="0.163717757263101"/>
          <c:w val="0.669734803149606"/>
          <c:h val="0.716227486650376"/>
        </c:manualLayout>
      </c:layout>
      <c:scatterChart>
        <c:scatterStyle val="lineMarker"/>
        <c:ser>
          <c:idx val="12"/>
          <c:order val="0"/>
          <c:tx>
            <c:strRef>
              <c:f>'Envir Sens'!$D$26</c:f>
              <c:strCache>
                <c:ptCount val="1"/>
                <c:pt idx="0">
                  <c:v>Low</c:v>
                </c:pt>
              </c:strCache>
            </c:strRef>
          </c:tx>
          <c:spPr>
            <a:ln w="19050" cap="flat" cmpd="sng" algn="ctr">
              <a:solidFill>
                <a:schemeClr val="tx1"/>
              </a:solidFill>
              <a:prstDash val="dash"/>
            </a:ln>
            <a:effectLst/>
          </c:spPr>
          <c:marker>
            <c:symbol val="circle"/>
            <c:size val="5"/>
            <c:spPr>
              <a:noFill/>
              <a:ln w="25400" cap="flat" cmpd="sng" algn="ctr">
                <a:solidFill>
                  <a:schemeClr val="dk1"/>
                </a:solidFill>
                <a:prstDash val="solid"/>
              </a:ln>
              <a:effectLst/>
            </c:spPr>
          </c:marker>
          <c:xVal>
            <c:numRef>
              <c:f>'Envir Sens'!$N$59:$N$71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'Envir Sens'!$R$59:$R$71</c:f>
              <c:numCache>
                <c:formatCode>\$#,##0.00</c:formatCode>
                <c:ptCount val="13"/>
                <c:pt idx="0">
                  <c:v>1.66974358974359</c:v>
                </c:pt>
                <c:pt idx="1">
                  <c:v>2.325714285714286</c:v>
                </c:pt>
                <c:pt idx="2">
                  <c:v>3.100952380952381</c:v>
                </c:pt>
                <c:pt idx="3">
                  <c:v>4.07</c:v>
                </c:pt>
                <c:pt idx="4">
                  <c:v>5.426666666666667</c:v>
                </c:pt>
                <c:pt idx="5">
                  <c:v>4.341333333333332</c:v>
                </c:pt>
                <c:pt idx="6">
                  <c:v>651.2</c:v>
                </c:pt>
                <c:pt idx="7">
                  <c:v>651.2</c:v>
                </c:pt>
                <c:pt idx="8">
                  <c:v>651.2</c:v>
                </c:pt>
                <c:pt idx="9">
                  <c:v>651.2</c:v>
                </c:pt>
                <c:pt idx="10">
                  <c:v>651.2</c:v>
                </c:pt>
                <c:pt idx="11">
                  <c:v>651.2</c:v>
                </c:pt>
                <c:pt idx="12">
                  <c:v>651.2</c:v>
                </c:pt>
              </c:numCache>
            </c:numRef>
          </c:yVal>
        </c:ser>
        <c:ser>
          <c:idx val="0"/>
          <c:order val="1"/>
          <c:tx>
            <c:strRef>
              <c:f>'Envir Sens'!$F$26</c:f>
              <c:strCache>
                <c:ptCount val="1"/>
                <c:pt idx="0">
                  <c:v>Medium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'Envir Sens'!$N$59:$N$71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'Envir Sens'!$S$59:$S$71</c:f>
              <c:numCache>
                <c:formatCode>\$#,##0.00</c:formatCode>
                <c:ptCount val="13"/>
                <c:pt idx="0">
                  <c:v>2.087179487179487</c:v>
                </c:pt>
                <c:pt idx="1">
                  <c:v>2.907142857142857</c:v>
                </c:pt>
                <c:pt idx="2">
                  <c:v>3.876190476190477</c:v>
                </c:pt>
                <c:pt idx="3">
                  <c:v>5.0875</c:v>
                </c:pt>
                <c:pt idx="4">
                  <c:v>6.783333333333334</c:v>
                </c:pt>
                <c:pt idx="5">
                  <c:v>5.426666666666666</c:v>
                </c:pt>
                <c:pt idx="6">
                  <c:v>814.0</c:v>
                </c:pt>
                <c:pt idx="7">
                  <c:v>814.0</c:v>
                </c:pt>
                <c:pt idx="8">
                  <c:v>814.0</c:v>
                </c:pt>
                <c:pt idx="9">
                  <c:v>814.0</c:v>
                </c:pt>
                <c:pt idx="10">
                  <c:v>814.0</c:v>
                </c:pt>
                <c:pt idx="11">
                  <c:v>814.0</c:v>
                </c:pt>
                <c:pt idx="12">
                  <c:v>814.0</c:v>
                </c:pt>
              </c:numCache>
            </c:numRef>
          </c:yVal>
        </c:ser>
        <c:ser>
          <c:idx val="1"/>
          <c:order val="2"/>
          <c:tx>
            <c:strRef>
              <c:f>'Envir Sens'!$H$26</c:f>
              <c:strCache>
                <c:ptCount val="1"/>
                <c:pt idx="0">
                  <c:v>High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'Envir Sens'!$N$59:$N$71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'Envir Sens'!$T$59:$T$71</c:f>
              <c:numCache>
                <c:formatCode>\$#,##0.00</c:formatCode>
                <c:ptCount val="13"/>
                <c:pt idx="0">
                  <c:v>2.782905982905983</c:v>
                </c:pt>
                <c:pt idx="1">
                  <c:v>3.876190476190477</c:v>
                </c:pt>
                <c:pt idx="2">
                  <c:v>5.168253968253969</c:v>
                </c:pt>
                <c:pt idx="3">
                  <c:v>6.783333333333334</c:v>
                </c:pt>
                <c:pt idx="4">
                  <c:v>9.044444444444446</c:v>
                </c:pt>
                <c:pt idx="5">
                  <c:v>7.235555555555556</c:v>
                </c:pt>
                <c:pt idx="6">
                  <c:v>1085.333333333333</c:v>
                </c:pt>
                <c:pt idx="7">
                  <c:v>1085.333333333333</c:v>
                </c:pt>
                <c:pt idx="8">
                  <c:v>1085.333333333333</c:v>
                </c:pt>
                <c:pt idx="9">
                  <c:v>1085.333333333333</c:v>
                </c:pt>
                <c:pt idx="10">
                  <c:v>1085.333333333333</c:v>
                </c:pt>
                <c:pt idx="11">
                  <c:v>1085.333333333333</c:v>
                </c:pt>
                <c:pt idx="12">
                  <c:v>1085.333333333333</c:v>
                </c:pt>
              </c:numCache>
            </c:numRef>
          </c:yVal>
        </c:ser>
        <c:dLbls/>
        <c:axId val="591024792"/>
        <c:axId val="591033096"/>
      </c:scatterChart>
      <c:valAx>
        <c:axId val="591024792"/>
        <c:scaling>
          <c:orientation val="minMax"/>
          <c:min val="-35.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°F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91033096"/>
        <c:crossesAt val="0.0"/>
        <c:crossBetween val="midCat"/>
      </c:valAx>
      <c:valAx>
        <c:axId val="591033096"/>
        <c:scaling>
          <c:orientation val="minMax"/>
          <c:max val="25.0"/>
          <c:min val="0.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Cost/Lane</a:t>
                </a:r>
                <a:r>
                  <a:rPr lang="en-US" baseline="0"/>
                  <a:t> Mile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29035870516185"/>
              <c:y val="0.432845053851027"/>
            </c:manualLayout>
          </c:layout>
        </c:title>
        <c:numFmt formatCode="\$#,##0.00" sourceLinked="1"/>
        <c:tickLblPos val="nextTo"/>
        <c:crossAx val="591024792"/>
        <c:crossesAt val="-35.0"/>
        <c:crossBetween val="midCat"/>
        <c:majorUnit val="5.0"/>
      </c:valAx>
    </c:plotArea>
    <c:legend>
      <c:legendPos val="r"/>
      <c:layout>
        <c:manualLayout>
          <c:xMode val="edge"/>
          <c:yMode val="edge"/>
          <c:x val="0.761816272965879"/>
          <c:y val="0.170279210788307"/>
          <c:w val="0.238183754162513"/>
          <c:h val="0.750223775907322"/>
        </c:manualLayout>
      </c:layout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Cost/Lane Mile of</a:t>
            </a:r>
            <a:r>
              <a:rPr lang="en-US" baseline="0"/>
              <a:t> Granular Deicers </a:t>
            </a:r>
          </a:p>
          <a:p>
            <a:pPr>
              <a:defRPr/>
            </a:pPr>
            <a:r>
              <a:rPr lang="en-US" baseline="0"/>
              <a:t>Ice Thickness Factor Evaluation</a:t>
            </a:r>
            <a:endParaRPr lang="en-US"/>
          </a:p>
        </c:rich>
      </c:tx>
      <c:layout>
        <c:manualLayout>
          <c:xMode val="edge"/>
          <c:yMode val="edge"/>
          <c:x val="0.171544216972878"/>
          <c:y val="0.00574712643678161"/>
        </c:manualLayout>
      </c:layout>
    </c:title>
    <c:plotArea>
      <c:layout>
        <c:manualLayout>
          <c:layoutTarget val="inner"/>
          <c:xMode val="edge"/>
          <c:yMode val="edge"/>
          <c:x val="0.0946813648293963"/>
          <c:y val="0.163717757263101"/>
          <c:w val="0.669734803149606"/>
          <c:h val="0.716227486650376"/>
        </c:manualLayout>
      </c:layout>
      <c:scatterChart>
        <c:scatterStyle val="lineMarker"/>
        <c:ser>
          <c:idx val="12"/>
          <c:order val="0"/>
          <c:tx>
            <c:strRef>
              <c:f>'Ice Thickness'!$D$5</c:f>
              <c:strCache>
                <c:ptCount val="1"/>
                <c:pt idx="0">
                  <c:v>&lt; 1/16th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'Ice Thickness'!$N$59:$N$71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'Ice Thickness'!$O$59:$O$71</c:f>
              <c:numCache>
                <c:formatCode>\$#,##0</c:formatCode>
                <c:ptCount val="13"/>
                <c:pt idx="0">
                  <c:v>13.8</c:v>
                </c:pt>
                <c:pt idx="1">
                  <c:v>17.25</c:v>
                </c:pt>
                <c:pt idx="2">
                  <c:v>23.79310344827586</c:v>
                </c:pt>
                <c:pt idx="3">
                  <c:v>35.38461538461539</c:v>
                </c:pt>
                <c:pt idx="4">
                  <c:v>69.0</c:v>
                </c:pt>
                <c:pt idx="5">
                  <c:v>40.58823529411764</c:v>
                </c:pt>
                <c:pt idx="6">
                  <c:v>138</c:v>
                </c:pt>
                <c:pt idx="7">
                  <c:v>138</c:v>
                </c:pt>
                <c:pt idx="8">
                  <c:v>138</c:v>
                </c:pt>
                <c:pt idx="9">
                  <c:v>138</c:v>
                </c:pt>
                <c:pt idx="10">
                  <c:v>138</c:v>
                </c:pt>
                <c:pt idx="11">
                  <c:v>138</c:v>
                </c:pt>
                <c:pt idx="12">
                  <c:v>138</c:v>
                </c:pt>
              </c:numCache>
            </c:numRef>
          </c:yVal>
        </c:ser>
        <c:ser>
          <c:idx val="0"/>
          <c:order val="1"/>
          <c:tx>
            <c:strRef>
              <c:f>'Ice Thickness'!$F$5</c:f>
              <c:strCache>
                <c:ptCount val="1"/>
                <c:pt idx="0">
                  <c:v>1/16-3/16th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'Ice Thickness'!$N$59:$N$71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'Ice Thickness'!$P$59:$P$71</c:f>
              <c:numCache>
                <c:formatCode>\$#,##0</c:formatCode>
                <c:ptCount val="13"/>
                <c:pt idx="0">
                  <c:v>20.7</c:v>
                </c:pt>
                <c:pt idx="1">
                  <c:v>25.875</c:v>
                </c:pt>
                <c:pt idx="2">
                  <c:v>35.68965517241379</c:v>
                </c:pt>
                <c:pt idx="3">
                  <c:v>53.07692307692308</c:v>
                </c:pt>
                <c:pt idx="4">
                  <c:v>103.5</c:v>
                </c:pt>
                <c:pt idx="5">
                  <c:v>60.88235294117646</c:v>
                </c:pt>
                <c:pt idx="6">
                  <c:v>207</c:v>
                </c:pt>
                <c:pt idx="7">
                  <c:v>207</c:v>
                </c:pt>
                <c:pt idx="8">
                  <c:v>207</c:v>
                </c:pt>
                <c:pt idx="9">
                  <c:v>207</c:v>
                </c:pt>
                <c:pt idx="10">
                  <c:v>207</c:v>
                </c:pt>
                <c:pt idx="11">
                  <c:v>207</c:v>
                </c:pt>
                <c:pt idx="12">
                  <c:v>207</c:v>
                </c:pt>
              </c:numCache>
            </c:numRef>
          </c:yVal>
        </c:ser>
        <c:ser>
          <c:idx val="1"/>
          <c:order val="2"/>
          <c:tx>
            <c:strRef>
              <c:f>'Ice Thickness'!$H$5</c:f>
              <c:strCache>
                <c:ptCount val="1"/>
                <c:pt idx="0">
                  <c:v>&gt;1/4th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'Ice Thickness'!$N$59:$N$71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'Ice Thickness'!$Q$59:$Q$71</c:f>
              <c:numCache>
                <c:formatCode>\$#,##0</c:formatCode>
                <c:ptCount val="13"/>
                <c:pt idx="0">
                  <c:v>41.4</c:v>
                </c:pt>
                <c:pt idx="1">
                  <c:v>51.75</c:v>
                </c:pt>
                <c:pt idx="2">
                  <c:v>71.37931034482757</c:v>
                </c:pt>
                <c:pt idx="3">
                  <c:v>106.1538461538462</c:v>
                </c:pt>
                <c:pt idx="4">
                  <c:v>207.0</c:v>
                </c:pt>
                <c:pt idx="5">
                  <c:v>121.7647058823529</c:v>
                </c:pt>
                <c:pt idx="6">
                  <c:v>414</c:v>
                </c:pt>
                <c:pt idx="7">
                  <c:v>414</c:v>
                </c:pt>
                <c:pt idx="8">
                  <c:v>414</c:v>
                </c:pt>
                <c:pt idx="9">
                  <c:v>414</c:v>
                </c:pt>
                <c:pt idx="10">
                  <c:v>414</c:v>
                </c:pt>
                <c:pt idx="11">
                  <c:v>414</c:v>
                </c:pt>
                <c:pt idx="12">
                  <c:v>414</c:v>
                </c:pt>
              </c:numCache>
            </c:numRef>
          </c:yVal>
        </c:ser>
        <c:dLbls/>
        <c:axId val="589386824"/>
        <c:axId val="589395128"/>
      </c:scatterChart>
      <c:valAx>
        <c:axId val="589386824"/>
        <c:scaling>
          <c:orientation val="minMax"/>
          <c:min val="-35.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°F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89395128"/>
        <c:crossesAt val="0.0"/>
        <c:crossBetween val="midCat"/>
      </c:valAx>
      <c:valAx>
        <c:axId val="589395128"/>
        <c:scaling>
          <c:orientation val="minMax"/>
          <c:max val="150.0"/>
          <c:min val="0.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Cost/Lane</a:t>
                </a:r>
                <a:r>
                  <a:rPr lang="en-US" baseline="0"/>
                  <a:t> Mile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29035870516185"/>
              <c:y val="0.432845053851027"/>
            </c:manualLayout>
          </c:layout>
        </c:title>
        <c:numFmt formatCode="\$#,##0" sourceLinked="1"/>
        <c:tickLblPos val="nextTo"/>
        <c:crossAx val="589386824"/>
        <c:crossesAt val="-35.0"/>
        <c:crossBetween val="midCat"/>
      </c:valAx>
    </c:plotArea>
    <c:legend>
      <c:legendPos val="r"/>
      <c:layout>
        <c:manualLayout>
          <c:xMode val="edge"/>
          <c:yMode val="edge"/>
          <c:x val="0.767149550106415"/>
          <c:y val="0.302463147024655"/>
          <c:w val="0.216793358011337"/>
          <c:h val="0.490155673163805"/>
        </c:manualLayout>
      </c:layout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Cost/Lane Mile of Anti Icing</a:t>
            </a:r>
            <a:endParaRPr lang="en-US" baseline="0"/>
          </a:p>
          <a:p>
            <a:pPr>
              <a:defRPr/>
            </a:pPr>
            <a:r>
              <a:rPr lang="en-US" sz="1800" b="1" i="0" u="none" strike="noStrike" baseline="0">
                <a:effectLst/>
              </a:rPr>
              <a:t>Ice Thickness Factor </a:t>
            </a:r>
            <a:r>
              <a:rPr lang="en-US" baseline="0"/>
              <a:t>Evaluation</a:t>
            </a:r>
            <a:endParaRPr lang="en-US"/>
          </a:p>
        </c:rich>
      </c:tx>
      <c:layout>
        <c:manualLayout>
          <c:xMode val="edge"/>
          <c:yMode val="edge"/>
          <c:x val="0.171544216972878"/>
          <c:y val="0.00574712643678161"/>
        </c:manualLayout>
      </c:layout>
    </c:title>
    <c:plotArea>
      <c:layout>
        <c:manualLayout>
          <c:layoutTarget val="inner"/>
          <c:xMode val="edge"/>
          <c:yMode val="edge"/>
          <c:x val="0.0946813648293963"/>
          <c:y val="0.163717757263101"/>
          <c:w val="0.669734803149606"/>
          <c:h val="0.716227486650376"/>
        </c:manualLayout>
      </c:layout>
      <c:scatterChart>
        <c:scatterStyle val="lineMarker"/>
        <c:ser>
          <c:idx val="12"/>
          <c:order val="0"/>
          <c:tx>
            <c:strRef>
              <c:f>'Ice Thickness'!$D$5</c:f>
              <c:strCache>
                <c:ptCount val="1"/>
                <c:pt idx="0">
                  <c:v>&lt; 1/16th</c:v>
                </c:pt>
              </c:strCache>
            </c:strRef>
          </c:tx>
          <c:spPr>
            <a:ln w="19050" cap="flat" cmpd="sng" algn="ctr">
              <a:solidFill>
                <a:schemeClr val="tx1"/>
              </a:solidFill>
              <a:prstDash val="dash"/>
            </a:ln>
            <a:effectLst/>
          </c:spPr>
          <c:marker>
            <c:symbol val="circle"/>
            <c:size val="5"/>
            <c:spPr>
              <a:noFill/>
              <a:ln w="25400" cap="flat" cmpd="sng" algn="ctr">
                <a:solidFill>
                  <a:schemeClr val="dk1"/>
                </a:solidFill>
                <a:prstDash val="solid"/>
              </a:ln>
              <a:effectLst/>
            </c:spPr>
          </c:marker>
          <c:xVal>
            <c:numRef>
              <c:f>'Ice Thickness'!$N$59:$N$71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'Ice Thickness'!$R$59:$R$71</c:f>
              <c:numCache>
                <c:formatCode>\$#,##0.00</c:formatCode>
                <c:ptCount val="13"/>
                <c:pt idx="0">
                  <c:v>1.391452991452992</c:v>
                </c:pt>
                <c:pt idx="1">
                  <c:v>1.938095238095238</c:v>
                </c:pt>
                <c:pt idx="2">
                  <c:v>2.584126984126984</c:v>
                </c:pt>
                <c:pt idx="3">
                  <c:v>3.391666666666667</c:v>
                </c:pt>
                <c:pt idx="4">
                  <c:v>4.522222222222223</c:v>
                </c:pt>
                <c:pt idx="5">
                  <c:v>3.617777777777777</c:v>
                </c:pt>
                <c:pt idx="6">
                  <c:v>542.6666666666666</c:v>
                </c:pt>
                <c:pt idx="7">
                  <c:v>542.6666666666666</c:v>
                </c:pt>
                <c:pt idx="8">
                  <c:v>542.6666666666666</c:v>
                </c:pt>
                <c:pt idx="9">
                  <c:v>542.6666666666666</c:v>
                </c:pt>
                <c:pt idx="10">
                  <c:v>542.6666666666666</c:v>
                </c:pt>
                <c:pt idx="11">
                  <c:v>542.6666666666666</c:v>
                </c:pt>
                <c:pt idx="12">
                  <c:v>542.6666666666666</c:v>
                </c:pt>
              </c:numCache>
            </c:numRef>
          </c:yVal>
        </c:ser>
        <c:ser>
          <c:idx val="0"/>
          <c:order val="1"/>
          <c:tx>
            <c:strRef>
              <c:f>'Ice Thickness'!$F$5</c:f>
              <c:strCache>
                <c:ptCount val="1"/>
                <c:pt idx="0">
                  <c:v>1/16-3/16th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'Ice Thickness'!$N$59:$N$71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'Ice Thickness'!$S$59:$S$71</c:f>
              <c:numCache>
                <c:formatCode>\$#,##0.00</c:formatCode>
                <c:ptCount val="13"/>
                <c:pt idx="0">
                  <c:v>2.087179487179487</c:v>
                </c:pt>
                <c:pt idx="1">
                  <c:v>2.907142857142857</c:v>
                </c:pt>
                <c:pt idx="2">
                  <c:v>3.876190476190477</c:v>
                </c:pt>
                <c:pt idx="3">
                  <c:v>5.0875</c:v>
                </c:pt>
                <c:pt idx="4">
                  <c:v>6.783333333333334</c:v>
                </c:pt>
                <c:pt idx="5">
                  <c:v>5.426666666666666</c:v>
                </c:pt>
                <c:pt idx="6">
                  <c:v>814.0</c:v>
                </c:pt>
                <c:pt idx="7">
                  <c:v>814.0</c:v>
                </c:pt>
                <c:pt idx="8">
                  <c:v>814.0</c:v>
                </c:pt>
                <c:pt idx="9">
                  <c:v>814.0</c:v>
                </c:pt>
                <c:pt idx="10">
                  <c:v>814.0</c:v>
                </c:pt>
                <c:pt idx="11">
                  <c:v>814.0</c:v>
                </c:pt>
                <c:pt idx="12">
                  <c:v>814.0</c:v>
                </c:pt>
              </c:numCache>
            </c:numRef>
          </c:yVal>
        </c:ser>
        <c:ser>
          <c:idx val="1"/>
          <c:order val="2"/>
          <c:tx>
            <c:strRef>
              <c:f>'Ice Thickness'!$H$5</c:f>
              <c:strCache>
                <c:ptCount val="1"/>
                <c:pt idx="0">
                  <c:v>&gt;1/4th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'Ice Thickness'!$N$59:$N$71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'Ice Thickness'!$T$59:$T$71</c:f>
              <c:numCache>
                <c:formatCode>\$#,##0.00</c:formatCode>
                <c:ptCount val="13"/>
                <c:pt idx="0">
                  <c:v>4.174358974358975</c:v>
                </c:pt>
                <c:pt idx="1">
                  <c:v>5.814285714285715</c:v>
                </c:pt>
                <c:pt idx="2">
                  <c:v>7.752380952380953</c:v>
                </c:pt>
                <c:pt idx="3">
                  <c:v>10.175</c:v>
                </c:pt>
                <c:pt idx="4">
                  <c:v>13.56666666666667</c:v>
                </c:pt>
                <c:pt idx="5">
                  <c:v>10.85333333333333</c:v>
                </c:pt>
                <c:pt idx="6">
                  <c:v>1628.0</c:v>
                </c:pt>
                <c:pt idx="7">
                  <c:v>1628.0</c:v>
                </c:pt>
                <c:pt idx="8">
                  <c:v>1628.0</c:v>
                </c:pt>
                <c:pt idx="9">
                  <c:v>1628.0</c:v>
                </c:pt>
                <c:pt idx="10">
                  <c:v>1628.0</c:v>
                </c:pt>
                <c:pt idx="11">
                  <c:v>1628.0</c:v>
                </c:pt>
                <c:pt idx="12">
                  <c:v>1628.0</c:v>
                </c:pt>
              </c:numCache>
            </c:numRef>
          </c:yVal>
        </c:ser>
        <c:dLbls/>
        <c:axId val="589448920"/>
        <c:axId val="589457192"/>
      </c:scatterChart>
      <c:valAx>
        <c:axId val="589448920"/>
        <c:scaling>
          <c:orientation val="minMax"/>
          <c:min val="-35.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°F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89457192"/>
        <c:crossesAt val="0.0"/>
        <c:crossBetween val="midCat"/>
      </c:valAx>
      <c:valAx>
        <c:axId val="589457192"/>
        <c:scaling>
          <c:orientation val="minMax"/>
          <c:max val="25.0"/>
          <c:min val="0.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Cost/Lane</a:t>
                </a:r>
                <a:r>
                  <a:rPr lang="en-US" baseline="0"/>
                  <a:t> Mile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29035870516185"/>
              <c:y val="0.432845053851027"/>
            </c:manualLayout>
          </c:layout>
        </c:title>
        <c:numFmt formatCode="\$#,##0.00" sourceLinked="1"/>
        <c:tickLblPos val="nextTo"/>
        <c:crossAx val="589448920"/>
        <c:crossesAt val="-35.0"/>
        <c:crossBetween val="midCat"/>
        <c:majorUnit val="5.0"/>
      </c:valAx>
    </c:plotArea>
    <c:legend>
      <c:legendPos val="r"/>
      <c:layout>
        <c:manualLayout>
          <c:xMode val="edge"/>
          <c:yMode val="edge"/>
          <c:x val="0.761816272965879"/>
          <c:y val="0.170279210788307"/>
          <c:w val="0.238183754162513"/>
          <c:h val="0.750223775907322"/>
        </c:manualLayout>
      </c:layout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Cost/Lane Mile of</a:t>
            </a:r>
            <a:r>
              <a:rPr lang="en-US" baseline="0"/>
              <a:t> Granular Deicers </a:t>
            </a:r>
          </a:p>
          <a:p>
            <a:pPr>
              <a:defRPr/>
            </a:pPr>
            <a:r>
              <a:rPr lang="en-US" baseline="0"/>
              <a:t>Temperature Movement Factor Evaluation</a:t>
            </a:r>
            <a:endParaRPr lang="en-US"/>
          </a:p>
        </c:rich>
      </c:tx>
      <c:layout>
        <c:manualLayout>
          <c:xMode val="edge"/>
          <c:yMode val="edge"/>
          <c:x val="0.171544216972878"/>
          <c:y val="0.00574712643678161"/>
        </c:manualLayout>
      </c:layout>
    </c:title>
    <c:plotArea>
      <c:layout>
        <c:manualLayout>
          <c:layoutTarget val="inner"/>
          <c:xMode val="edge"/>
          <c:yMode val="edge"/>
          <c:x val="0.0946813648293963"/>
          <c:y val="0.163717757263101"/>
          <c:w val="0.669734803149606"/>
          <c:h val="0.716227486650376"/>
        </c:manualLayout>
      </c:layout>
      <c:scatterChart>
        <c:scatterStyle val="lineMarker"/>
        <c:ser>
          <c:idx val="12"/>
          <c:order val="0"/>
          <c:tx>
            <c:strRef>
              <c:f>'Temp Mvmt'!$D$6</c:f>
              <c:strCache>
                <c:ptCount val="1"/>
                <c:pt idx="0">
                  <c:v>Rising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'Temp Mvmt'!$N$59:$N$71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'Temp Mvmt'!$O$59:$O$71</c:f>
              <c:numCache>
                <c:formatCode>\$#,##0</c:formatCode>
                <c:ptCount val="13"/>
                <c:pt idx="0">
                  <c:v>18.81818181818182</c:v>
                </c:pt>
                <c:pt idx="1">
                  <c:v>23.52272727272727</c:v>
                </c:pt>
                <c:pt idx="2">
                  <c:v>32.44514106583071</c:v>
                </c:pt>
                <c:pt idx="3">
                  <c:v>48.25174825174825</c:v>
                </c:pt>
                <c:pt idx="4">
                  <c:v>94.09090909090907</c:v>
                </c:pt>
                <c:pt idx="5">
                  <c:v>55.34759358288769</c:v>
                </c:pt>
                <c:pt idx="6">
                  <c:v>18818.18181818181</c:v>
                </c:pt>
                <c:pt idx="7">
                  <c:v>18818.18181818181</c:v>
                </c:pt>
                <c:pt idx="8">
                  <c:v>18818.18181818181</c:v>
                </c:pt>
                <c:pt idx="9">
                  <c:v>18818.18181818181</c:v>
                </c:pt>
                <c:pt idx="10">
                  <c:v>18818.18181818181</c:v>
                </c:pt>
                <c:pt idx="11">
                  <c:v>18818.18181818181</c:v>
                </c:pt>
                <c:pt idx="12">
                  <c:v>18818.18181818181</c:v>
                </c:pt>
              </c:numCache>
            </c:numRef>
          </c:yVal>
        </c:ser>
        <c:ser>
          <c:idx val="0"/>
          <c:order val="1"/>
          <c:tx>
            <c:strRef>
              <c:f>'Temp Mvmt'!$F$6</c:f>
              <c:strCache>
                <c:ptCount val="1"/>
                <c:pt idx="0">
                  <c:v>Steady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'Temp Mvmt'!$N$59:$N$71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'Temp Mvmt'!$P$59:$P$71</c:f>
              <c:numCache>
                <c:formatCode>\$#,##0</c:formatCode>
                <c:ptCount val="13"/>
                <c:pt idx="0">
                  <c:v>20.7</c:v>
                </c:pt>
                <c:pt idx="1">
                  <c:v>25.875</c:v>
                </c:pt>
                <c:pt idx="2">
                  <c:v>35.68965517241379</c:v>
                </c:pt>
                <c:pt idx="3">
                  <c:v>53.07692307692308</c:v>
                </c:pt>
                <c:pt idx="4">
                  <c:v>103.5</c:v>
                </c:pt>
                <c:pt idx="5">
                  <c:v>60.88235294117646</c:v>
                </c:pt>
                <c:pt idx="6">
                  <c:v>207</c:v>
                </c:pt>
                <c:pt idx="7">
                  <c:v>207</c:v>
                </c:pt>
                <c:pt idx="8">
                  <c:v>207</c:v>
                </c:pt>
                <c:pt idx="9">
                  <c:v>207</c:v>
                </c:pt>
                <c:pt idx="10">
                  <c:v>207</c:v>
                </c:pt>
                <c:pt idx="11">
                  <c:v>207</c:v>
                </c:pt>
                <c:pt idx="12">
                  <c:v>207</c:v>
                </c:pt>
              </c:numCache>
            </c:numRef>
          </c:yVal>
        </c:ser>
        <c:ser>
          <c:idx val="1"/>
          <c:order val="2"/>
          <c:tx>
            <c:strRef>
              <c:f>'Temp Mvmt'!$H$6</c:f>
              <c:strCache>
                <c:ptCount val="1"/>
                <c:pt idx="0">
                  <c:v>Falling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'Temp Mvmt'!$N$59:$N$71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'Temp Mvmt'!$Q$59:$Q$71</c:f>
              <c:numCache>
                <c:formatCode>\$#,##0</c:formatCode>
                <c:ptCount val="13"/>
                <c:pt idx="0">
                  <c:v>23.0</c:v>
                </c:pt>
                <c:pt idx="1">
                  <c:v>28.75</c:v>
                </c:pt>
                <c:pt idx="2">
                  <c:v>39.6551724137931</c:v>
                </c:pt>
                <c:pt idx="3">
                  <c:v>58.97435897435897</c:v>
                </c:pt>
                <c:pt idx="4">
                  <c:v>115.0</c:v>
                </c:pt>
                <c:pt idx="5">
                  <c:v>67.64705882352941</c:v>
                </c:pt>
                <c:pt idx="6">
                  <c:v>23</c:v>
                </c:pt>
                <c:pt idx="7">
                  <c:v>23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23</c:v>
                </c:pt>
                <c:pt idx="12">
                  <c:v>23</c:v>
                </c:pt>
              </c:numCache>
            </c:numRef>
          </c:yVal>
        </c:ser>
        <c:dLbls/>
        <c:axId val="584487064"/>
        <c:axId val="584495368"/>
      </c:scatterChart>
      <c:valAx>
        <c:axId val="584487064"/>
        <c:scaling>
          <c:orientation val="minMax"/>
          <c:min val="-35.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°F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84495368"/>
        <c:crossesAt val="0.0"/>
        <c:crossBetween val="midCat"/>
      </c:valAx>
      <c:valAx>
        <c:axId val="584495368"/>
        <c:scaling>
          <c:orientation val="minMax"/>
          <c:max val="150.0"/>
          <c:min val="0.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Cost/Lane</a:t>
                </a:r>
                <a:r>
                  <a:rPr lang="en-US" baseline="0"/>
                  <a:t> Mile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29035870516185"/>
              <c:y val="0.432845053851027"/>
            </c:manualLayout>
          </c:layout>
        </c:title>
        <c:numFmt formatCode="\$#,##0" sourceLinked="1"/>
        <c:tickLblPos val="nextTo"/>
        <c:crossAx val="584487064"/>
        <c:crossesAt val="-35.0"/>
        <c:crossBetween val="midCat"/>
      </c:valAx>
    </c:plotArea>
    <c:legend>
      <c:legendPos val="r"/>
      <c:layout>
        <c:manualLayout>
          <c:xMode val="edge"/>
          <c:yMode val="edge"/>
          <c:x val="0.767149550106415"/>
          <c:y val="0.302463147024655"/>
          <c:w val="0.216793358011337"/>
          <c:h val="0.490155673163805"/>
        </c:manualLayout>
      </c:layout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Cost/Lane Mile of Anti Icing</a:t>
            </a:r>
            <a:endParaRPr lang="en-US" baseline="0"/>
          </a:p>
          <a:p>
            <a:pPr>
              <a:defRPr/>
            </a:pPr>
            <a:r>
              <a:rPr lang="en-US" sz="1800" b="1" i="0" u="none" strike="noStrike" baseline="0">
                <a:effectLst/>
              </a:rPr>
              <a:t>Temperature Movement </a:t>
            </a:r>
            <a:r>
              <a:rPr lang="en-US" baseline="0"/>
              <a:t> Factor Evaluation</a:t>
            </a:r>
            <a:endParaRPr lang="en-US"/>
          </a:p>
        </c:rich>
      </c:tx>
      <c:layout>
        <c:manualLayout>
          <c:xMode val="edge"/>
          <c:yMode val="edge"/>
          <c:x val="0.15087238126242"/>
          <c:y val="0.00862068965517241"/>
        </c:manualLayout>
      </c:layout>
    </c:title>
    <c:plotArea>
      <c:layout>
        <c:manualLayout>
          <c:layoutTarget val="inner"/>
          <c:xMode val="edge"/>
          <c:yMode val="edge"/>
          <c:x val="0.0946813648293963"/>
          <c:y val="0.163717757263101"/>
          <c:w val="0.669734803149606"/>
          <c:h val="0.716227486650376"/>
        </c:manualLayout>
      </c:layout>
      <c:scatterChart>
        <c:scatterStyle val="lineMarker"/>
        <c:ser>
          <c:idx val="12"/>
          <c:order val="0"/>
          <c:tx>
            <c:strRef>
              <c:f>'Temp Mvmt'!$D$6</c:f>
              <c:strCache>
                <c:ptCount val="1"/>
                <c:pt idx="0">
                  <c:v>Rising</c:v>
                </c:pt>
              </c:strCache>
            </c:strRef>
          </c:tx>
          <c:spPr>
            <a:ln w="19050" cap="flat" cmpd="sng" algn="ctr">
              <a:solidFill>
                <a:schemeClr val="tx1"/>
              </a:solidFill>
              <a:prstDash val="dash"/>
            </a:ln>
            <a:effectLst/>
          </c:spPr>
          <c:marker>
            <c:symbol val="circle"/>
            <c:size val="5"/>
            <c:spPr>
              <a:noFill/>
              <a:ln w="25400" cap="flat" cmpd="sng" algn="ctr">
                <a:solidFill>
                  <a:schemeClr val="dk1"/>
                </a:solidFill>
                <a:prstDash val="solid"/>
              </a:ln>
              <a:effectLst/>
            </c:spPr>
          </c:marker>
          <c:xVal>
            <c:numRef>
              <c:f>'Temp Mvmt'!$N$59:$N$71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'Temp Mvmt'!$R$59:$R$71</c:f>
              <c:numCache>
                <c:formatCode>\$#,##0.00</c:formatCode>
                <c:ptCount val="13"/>
                <c:pt idx="0">
                  <c:v>1.897435897435897</c:v>
                </c:pt>
                <c:pt idx="1">
                  <c:v>2.642857142857143</c:v>
                </c:pt>
                <c:pt idx="2">
                  <c:v>3.523809523809524</c:v>
                </c:pt>
                <c:pt idx="3">
                  <c:v>4.625</c:v>
                </c:pt>
                <c:pt idx="4">
                  <c:v>6.166666666666667</c:v>
                </c:pt>
                <c:pt idx="5">
                  <c:v>4.933333333333332</c:v>
                </c:pt>
                <c:pt idx="6">
                  <c:v>739.9999999999999</c:v>
                </c:pt>
                <c:pt idx="7">
                  <c:v>739.9999999999999</c:v>
                </c:pt>
                <c:pt idx="8">
                  <c:v>739.9999999999999</c:v>
                </c:pt>
                <c:pt idx="9">
                  <c:v>739.9999999999999</c:v>
                </c:pt>
                <c:pt idx="10">
                  <c:v>739.9999999999999</c:v>
                </c:pt>
                <c:pt idx="11">
                  <c:v>739.9999999999999</c:v>
                </c:pt>
                <c:pt idx="12">
                  <c:v>739.9999999999999</c:v>
                </c:pt>
              </c:numCache>
            </c:numRef>
          </c:yVal>
        </c:ser>
        <c:ser>
          <c:idx val="0"/>
          <c:order val="1"/>
          <c:tx>
            <c:strRef>
              <c:f>'Temp Mvmt'!$F$6</c:f>
              <c:strCache>
                <c:ptCount val="1"/>
                <c:pt idx="0">
                  <c:v>Steady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'Temp Mvmt'!$N$59:$N$71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'Temp Mvmt'!$S$59:$S$71</c:f>
              <c:numCache>
                <c:formatCode>\$#,##0.00</c:formatCode>
                <c:ptCount val="13"/>
                <c:pt idx="0">
                  <c:v>2.087179487179487</c:v>
                </c:pt>
                <c:pt idx="1">
                  <c:v>2.907142857142857</c:v>
                </c:pt>
                <c:pt idx="2">
                  <c:v>3.876190476190477</c:v>
                </c:pt>
                <c:pt idx="3">
                  <c:v>5.0875</c:v>
                </c:pt>
                <c:pt idx="4">
                  <c:v>6.783333333333334</c:v>
                </c:pt>
                <c:pt idx="5">
                  <c:v>5.426666666666666</c:v>
                </c:pt>
                <c:pt idx="6">
                  <c:v>814.0</c:v>
                </c:pt>
                <c:pt idx="7">
                  <c:v>814.0</c:v>
                </c:pt>
                <c:pt idx="8">
                  <c:v>814.0</c:v>
                </c:pt>
                <c:pt idx="9">
                  <c:v>814.0</c:v>
                </c:pt>
                <c:pt idx="10">
                  <c:v>814.0</c:v>
                </c:pt>
                <c:pt idx="11">
                  <c:v>814.0</c:v>
                </c:pt>
                <c:pt idx="12">
                  <c:v>814.0</c:v>
                </c:pt>
              </c:numCache>
            </c:numRef>
          </c:yVal>
        </c:ser>
        <c:ser>
          <c:idx val="1"/>
          <c:order val="2"/>
          <c:tx>
            <c:strRef>
              <c:f>'Temp Mvmt'!$H$6</c:f>
              <c:strCache>
                <c:ptCount val="1"/>
                <c:pt idx="0">
                  <c:v>Falling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'Temp Mvmt'!$N$59:$N$71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'Temp Mvmt'!$T$59:$T$71</c:f>
              <c:numCache>
                <c:formatCode>\$#,##0.00</c:formatCode>
                <c:ptCount val="13"/>
                <c:pt idx="0">
                  <c:v>2.319088319088319</c:v>
                </c:pt>
                <c:pt idx="1">
                  <c:v>3.23015873015873</c:v>
                </c:pt>
                <c:pt idx="2">
                  <c:v>4.306878306878307</c:v>
                </c:pt>
                <c:pt idx="3">
                  <c:v>5.652777777777778</c:v>
                </c:pt>
                <c:pt idx="4">
                  <c:v>7.537037037037038</c:v>
                </c:pt>
                <c:pt idx="5">
                  <c:v>6.02962962962963</c:v>
                </c:pt>
                <c:pt idx="6">
                  <c:v>904.4444444444445</c:v>
                </c:pt>
                <c:pt idx="7">
                  <c:v>904.4444444444445</c:v>
                </c:pt>
                <c:pt idx="8">
                  <c:v>904.4444444444445</c:v>
                </c:pt>
                <c:pt idx="9">
                  <c:v>904.4444444444445</c:v>
                </c:pt>
                <c:pt idx="10">
                  <c:v>904.4444444444445</c:v>
                </c:pt>
                <c:pt idx="11">
                  <c:v>904.4444444444445</c:v>
                </c:pt>
                <c:pt idx="12">
                  <c:v>904.4444444444445</c:v>
                </c:pt>
              </c:numCache>
            </c:numRef>
          </c:yVal>
        </c:ser>
        <c:dLbls/>
        <c:axId val="584549000"/>
        <c:axId val="584557304"/>
      </c:scatterChart>
      <c:valAx>
        <c:axId val="584549000"/>
        <c:scaling>
          <c:orientation val="minMax"/>
          <c:min val="-35.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°F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84557304"/>
        <c:crossesAt val="0.0"/>
        <c:crossBetween val="midCat"/>
      </c:valAx>
      <c:valAx>
        <c:axId val="584557304"/>
        <c:scaling>
          <c:orientation val="minMax"/>
          <c:max val="25.0"/>
          <c:min val="0.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Cost/Lane</a:t>
                </a:r>
                <a:r>
                  <a:rPr lang="en-US" baseline="0"/>
                  <a:t> Mile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29035870516185"/>
              <c:y val="0.432845053851027"/>
            </c:manualLayout>
          </c:layout>
        </c:title>
        <c:numFmt formatCode="\$#,##0.00" sourceLinked="1"/>
        <c:tickLblPos val="nextTo"/>
        <c:crossAx val="584549000"/>
        <c:crossesAt val="-35.0"/>
        <c:crossBetween val="midCat"/>
        <c:majorUnit val="5.0"/>
      </c:valAx>
    </c:plotArea>
    <c:legend>
      <c:legendPos val="r"/>
      <c:layout>
        <c:manualLayout>
          <c:xMode val="edge"/>
          <c:yMode val="edge"/>
          <c:x val="0.761816272965879"/>
          <c:y val="0.170279210788307"/>
          <c:w val="0.238183754162513"/>
          <c:h val="0.750223775907322"/>
        </c:manualLayout>
      </c:layout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Cost/Lane Mile of</a:t>
            </a:r>
            <a:r>
              <a:rPr lang="en-US" baseline="0"/>
              <a:t> Granular Deicers </a:t>
            </a:r>
          </a:p>
          <a:p>
            <a:pPr>
              <a:defRPr/>
            </a:pPr>
            <a:r>
              <a:rPr lang="en-US" baseline="0"/>
              <a:t>Repeat Time Factor Evaluation</a:t>
            </a:r>
            <a:endParaRPr lang="en-US"/>
          </a:p>
        </c:rich>
      </c:tx>
      <c:layout>
        <c:manualLayout>
          <c:xMode val="edge"/>
          <c:yMode val="edge"/>
          <c:x val="0.171544216972878"/>
          <c:y val="0.00574712643678161"/>
        </c:manualLayout>
      </c:layout>
    </c:title>
    <c:plotArea>
      <c:layout>
        <c:manualLayout>
          <c:layoutTarget val="inner"/>
          <c:xMode val="edge"/>
          <c:yMode val="edge"/>
          <c:x val="0.0946813648293963"/>
          <c:y val="0.163717757263101"/>
          <c:w val="0.669734803149606"/>
          <c:h val="0.716227486650376"/>
        </c:manualLayout>
      </c:layout>
      <c:scatterChart>
        <c:scatterStyle val="lineMarker"/>
        <c:ser>
          <c:idx val="12"/>
          <c:order val="0"/>
          <c:tx>
            <c:strRef>
              <c:f>'Repeat Time'!$D$7</c:f>
              <c:strCache>
                <c:ptCount val="1"/>
                <c:pt idx="0">
                  <c:v>30-90 min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'Repeat Time'!$N$59:$N$71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'Repeat Time'!$O$59:$O$71</c:f>
              <c:numCache>
                <c:formatCode>\$#,##0</c:formatCode>
                <c:ptCount val="13"/>
                <c:pt idx="0">
                  <c:v>16.56</c:v>
                </c:pt>
                <c:pt idx="1">
                  <c:v>20.7</c:v>
                </c:pt>
                <c:pt idx="2">
                  <c:v>28.55172413793103</c:v>
                </c:pt>
                <c:pt idx="3">
                  <c:v>42.46153846153847</c:v>
                </c:pt>
                <c:pt idx="4">
                  <c:v>82.8</c:v>
                </c:pt>
                <c:pt idx="5">
                  <c:v>48.70588235294117</c:v>
                </c:pt>
                <c:pt idx="6">
                  <c:v>1656</c:v>
                </c:pt>
                <c:pt idx="7">
                  <c:v>1656</c:v>
                </c:pt>
                <c:pt idx="8">
                  <c:v>1656</c:v>
                </c:pt>
                <c:pt idx="9">
                  <c:v>1656</c:v>
                </c:pt>
                <c:pt idx="10">
                  <c:v>1656</c:v>
                </c:pt>
                <c:pt idx="11">
                  <c:v>1656</c:v>
                </c:pt>
                <c:pt idx="12">
                  <c:v>1656</c:v>
                </c:pt>
              </c:numCache>
            </c:numRef>
          </c:yVal>
        </c:ser>
        <c:ser>
          <c:idx val="0"/>
          <c:order val="1"/>
          <c:tx>
            <c:strRef>
              <c:f>'Repeat Time'!$F$7</c:f>
              <c:strCache>
                <c:ptCount val="1"/>
                <c:pt idx="0">
                  <c:v>2-4 hr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'Repeat Time'!$N$59:$N$71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'Repeat Time'!$P$59:$P$71</c:f>
              <c:numCache>
                <c:formatCode>\$#,##0</c:formatCode>
                <c:ptCount val="13"/>
                <c:pt idx="0">
                  <c:v>20.7</c:v>
                </c:pt>
                <c:pt idx="1">
                  <c:v>25.875</c:v>
                </c:pt>
                <c:pt idx="2">
                  <c:v>35.68965517241379</c:v>
                </c:pt>
                <c:pt idx="3">
                  <c:v>53.07692307692308</c:v>
                </c:pt>
                <c:pt idx="4">
                  <c:v>103.5</c:v>
                </c:pt>
                <c:pt idx="5">
                  <c:v>60.88235294117646</c:v>
                </c:pt>
                <c:pt idx="6">
                  <c:v>207</c:v>
                </c:pt>
                <c:pt idx="7">
                  <c:v>207</c:v>
                </c:pt>
                <c:pt idx="8">
                  <c:v>207</c:v>
                </c:pt>
                <c:pt idx="9">
                  <c:v>207</c:v>
                </c:pt>
                <c:pt idx="10">
                  <c:v>207</c:v>
                </c:pt>
                <c:pt idx="11">
                  <c:v>207</c:v>
                </c:pt>
                <c:pt idx="12">
                  <c:v>207</c:v>
                </c:pt>
              </c:numCache>
            </c:numRef>
          </c:yVal>
        </c:ser>
        <c:ser>
          <c:idx val="1"/>
          <c:order val="2"/>
          <c:tx>
            <c:strRef>
              <c:f>'Repeat Time'!$H$7</c:f>
              <c:strCache>
                <c:ptCount val="1"/>
                <c:pt idx="0">
                  <c:v>&gt; 4 hrs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'Repeat Time'!$N$59:$N$71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'Repeat Time'!$Q$59:$Q$71</c:f>
              <c:numCache>
                <c:formatCode>\$#,##0</c:formatCode>
                <c:ptCount val="13"/>
                <c:pt idx="0">
                  <c:v>27.6</c:v>
                </c:pt>
                <c:pt idx="1">
                  <c:v>34.5</c:v>
                </c:pt>
                <c:pt idx="2">
                  <c:v>47.58620689655171</c:v>
                </c:pt>
                <c:pt idx="3">
                  <c:v>70.76923076923077</c:v>
                </c:pt>
                <c:pt idx="4">
                  <c:v>138.0</c:v>
                </c:pt>
                <c:pt idx="5">
                  <c:v>81.17647058823529</c:v>
                </c:pt>
                <c:pt idx="6">
                  <c:v>276</c:v>
                </c:pt>
                <c:pt idx="7">
                  <c:v>276</c:v>
                </c:pt>
                <c:pt idx="8">
                  <c:v>276</c:v>
                </c:pt>
                <c:pt idx="9">
                  <c:v>276</c:v>
                </c:pt>
                <c:pt idx="10">
                  <c:v>276</c:v>
                </c:pt>
                <c:pt idx="11">
                  <c:v>276</c:v>
                </c:pt>
                <c:pt idx="12">
                  <c:v>276</c:v>
                </c:pt>
              </c:numCache>
            </c:numRef>
          </c:yVal>
        </c:ser>
        <c:dLbls/>
        <c:axId val="584635944"/>
        <c:axId val="584644248"/>
      </c:scatterChart>
      <c:valAx>
        <c:axId val="584635944"/>
        <c:scaling>
          <c:orientation val="minMax"/>
          <c:min val="-35.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°F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84644248"/>
        <c:crossesAt val="0.0"/>
        <c:crossBetween val="midCat"/>
      </c:valAx>
      <c:valAx>
        <c:axId val="584644248"/>
        <c:scaling>
          <c:orientation val="minMax"/>
          <c:max val="150.0"/>
          <c:min val="0.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Cost/Lane</a:t>
                </a:r>
                <a:r>
                  <a:rPr lang="en-US" baseline="0"/>
                  <a:t> Mile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29035870516185"/>
              <c:y val="0.432845053851027"/>
            </c:manualLayout>
          </c:layout>
        </c:title>
        <c:numFmt formatCode="\$#,##0" sourceLinked="1"/>
        <c:tickLblPos val="nextTo"/>
        <c:crossAx val="584635944"/>
        <c:crossesAt val="-35.0"/>
        <c:crossBetween val="midCat"/>
      </c:valAx>
    </c:plotArea>
    <c:legend>
      <c:legendPos val="r"/>
      <c:layout>
        <c:manualLayout>
          <c:xMode val="edge"/>
          <c:yMode val="edge"/>
          <c:x val="0.767149550106415"/>
          <c:y val="0.302463147024655"/>
          <c:w val="0.216793358011337"/>
          <c:h val="0.490155673163805"/>
        </c:manualLayout>
      </c:layout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Cost/Lane Mile of Anti Icing</a:t>
            </a:r>
            <a:endParaRPr lang="en-US" baseline="0"/>
          </a:p>
          <a:p>
            <a:pPr>
              <a:defRPr/>
            </a:pPr>
            <a:r>
              <a:rPr lang="en-US" baseline="0"/>
              <a:t>Repeat Time Factor Evaluation</a:t>
            </a:r>
            <a:endParaRPr lang="en-US"/>
          </a:p>
        </c:rich>
      </c:tx>
      <c:layout>
        <c:manualLayout>
          <c:xMode val="edge"/>
          <c:yMode val="edge"/>
          <c:x val="0.171544216972878"/>
          <c:y val="0.00574712643678161"/>
        </c:manualLayout>
      </c:layout>
    </c:title>
    <c:plotArea>
      <c:layout>
        <c:manualLayout>
          <c:layoutTarget val="inner"/>
          <c:xMode val="edge"/>
          <c:yMode val="edge"/>
          <c:x val="0.0946813648293963"/>
          <c:y val="0.163717757263101"/>
          <c:w val="0.669734803149606"/>
          <c:h val="0.716227486650376"/>
        </c:manualLayout>
      </c:layout>
      <c:scatterChart>
        <c:scatterStyle val="lineMarker"/>
        <c:ser>
          <c:idx val="12"/>
          <c:order val="0"/>
          <c:tx>
            <c:strRef>
              <c:f>'Repeat Time'!$D$7</c:f>
              <c:strCache>
                <c:ptCount val="1"/>
                <c:pt idx="0">
                  <c:v>30-90 min</c:v>
                </c:pt>
              </c:strCache>
            </c:strRef>
          </c:tx>
          <c:spPr>
            <a:ln w="19050" cap="flat" cmpd="sng" algn="ctr">
              <a:solidFill>
                <a:schemeClr val="tx1"/>
              </a:solidFill>
              <a:prstDash val="dash"/>
            </a:ln>
            <a:effectLst/>
          </c:spPr>
          <c:marker>
            <c:symbol val="circle"/>
            <c:size val="5"/>
            <c:spPr>
              <a:noFill/>
              <a:ln w="25400" cap="flat" cmpd="sng" algn="ctr">
                <a:solidFill>
                  <a:schemeClr val="dk1"/>
                </a:solidFill>
                <a:prstDash val="solid"/>
              </a:ln>
              <a:effectLst/>
            </c:spPr>
          </c:marker>
          <c:xVal>
            <c:numRef>
              <c:f>'Repeat Time'!$N$59:$N$71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'Repeat Time'!$R$59:$R$71</c:f>
              <c:numCache>
                <c:formatCode>\$#,##0.00</c:formatCode>
                <c:ptCount val="13"/>
                <c:pt idx="0">
                  <c:v>1.66974358974359</c:v>
                </c:pt>
                <c:pt idx="1">
                  <c:v>2.325714285714286</c:v>
                </c:pt>
                <c:pt idx="2">
                  <c:v>3.100952380952381</c:v>
                </c:pt>
                <c:pt idx="3">
                  <c:v>4.07</c:v>
                </c:pt>
                <c:pt idx="4">
                  <c:v>5.426666666666667</c:v>
                </c:pt>
                <c:pt idx="5">
                  <c:v>4.341333333333332</c:v>
                </c:pt>
                <c:pt idx="6">
                  <c:v>651.2</c:v>
                </c:pt>
                <c:pt idx="7">
                  <c:v>651.2</c:v>
                </c:pt>
                <c:pt idx="8">
                  <c:v>651.2</c:v>
                </c:pt>
                <c:pt idx="9">
                  <c:v>651.2</c:v>
                </c:pt>
                <c:pt idx="10">
                  <c:v>651.2</c:v>
                </c:pt>
                <c:pt idx="11">
                  <c:v>651.2</c:v>
                </c:pt>
                <c:pt idx="12">
                  <c:v>651.2</c:v>
                </c:pt>
              </c:numCache>
            </c:numRef>
          </c:yVal>
        </c:ser>
        <c:ser>
          <c:idx val="0"/>
          <c:order val="1"/>
          <c:tx>
            <c:strRef>
              <c:f>'Repeat Time'!$F$7</c:f>
              <c:strCache>
                <c:ptCount val="1"/>
                <c:pt idx="0">
                  <c:v>2-4 hr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'Repeat Time'!$N$59:$N$71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'Repeat Time'!$S$59:$S$71</c:f>
              <c:numCache>
                <c:formatCode>\$#,##0.00</c:formatCode>
                <c:ptCount val="13"/>
                <c:pt idx="0">
                  <c:v>2.087179487179487</c:v>
                </c:pt>
                <c:pt idx="1">
                  <c:v>2.907142857142857</c:v>
                </c:pt>
                <c:pt idx="2">
                  <c:v>3.876190476190477</c:v>
                </c:pt>
                <c:pt idx="3">
                  <c:v>5.0875</c:v>
                </c:pt>
                <c:pt idx="4">
                  <c:v>6.783333333333334</c:v>
                </c:pt>
                <c:pt idx="5">
                  <c:v>5.426666666666666</c:v>
                </c:pt>
                <c:pt idx="6">
                  <c:v>814.0</c:v>
                </c:pt>
                <c:pt idx="7">
                  <c:v>814.0</c:v>
                </c:pt>
                <c:pt idx="8">
                  <c:v>814.0</c:v>
                </c:pt>
                <c:pt idx="9">
                  <c:v>814.0</c:v>
                </c:pt>
                <c:pt idx="10">
                  <c:v>814.0</c:v>
                </c:pt>
                <c:pt idx="11">
                  <c:v>814.0</c:v>
                </c:pt>
                <c:pt idx="12">
                  <c:v>814.0</c:v>
                </c:pt>
              </c:numCache>
            </c:numRef>
          </c:yVal>
        </c:ser>
        <c:ser>
          <c:idx val="1"/>
          <c:order val="2"/>
          <c:tx>
            <c:strRef>
              <c:f>'Repeat Time'!$H$7</c:f>
              <c:strCache>
                <c:ptCount val="1"/>
                <c:pt idx="0">
                  <c:v>&gt; 4 hrs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'Repeat Time'!$N$59:$N$71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'Repeat Time'!$T$59:$T$71</c:f>
              <c:numCache>
                <c:formatCode>\$#,##0.00</c:formatCode>
                <c:ptCount val="13"/>
                <c:pt idx="0">
                  <c:v>2.782905982905983</c:v>
                </c:pt>
                <c:pt idx="1">
                  <c:v>3.876190476190477</c:v>
                </c:pt>
                <c:pt idx="2">
                  <c:v>5.168253968253969</c:v>
                </c:pt>
                <c:pt idx="3">
                  <c:v>6.783333333333334</c:v>
                </c:pt>
                <c:pt idx="4">
                  <c:v>9.044444444444446</c:v>
                </c:pt>
                <c:pt idx="5">
                  <c:v>7.235555555555556</c:v>
                </c:pt>
                <c:pt idx="6">
                  <c:v>1085.333333333333</c:v>
                </c:pt>
                <c:pt idx="7">
                  <c:v>1085.333333333333</c:v>
                </c:pt>
                <c:pt idx="8">
                  <c:v>1085.333333333333</c:v>
                </c:pt>
                <c:pt idx="9">
                  <c:v>1085.333333333333</c:v>
                </c:pt>
                <c:pt idx="10">
                  <c:v>1085.333333333333</c:v>
                </c:pt>
                <c:pt idx="11">
                  <c:v>1085.333333333333</c:v>
                </c:pt>
                <c:pt idx="12">
                  <c:v>1085.333333333333</c:v>
                </c:pt>
              </c:numCache>
            </c:numRef>
          </c:yVal>
        </c:ser>
        <c:dLbls/>
        <c:axId val="584697416"/>
        <c:axId val="584705720"/>
      </c:scatterChart>
      <c:valAx>
        <c:axId val="584697416"/>
        <c:scaling>
          <c:orientation val="minMax"/>
          <c:min val="-35.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°F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84705720"/>
        <c:crossesAt val="0.0"/>
        <c:crossBetween val="midCat"/>
      </c:valAx>
      <c:valAx>
        <c:axId val="584705720"/>
        <c:scaling>
          <c:orientation val="minMax"/>
          <c:max val="25.0"/>
          <c:min val="0.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Cost/Lane</a:t>
                </a:r>
                <a:r>
                  <a:rPr lang="en-US" baseline="0"/>
                  <a:t> Mile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29035870516185"/>
              <c:y val="0.432845053851027"/>
            </c:manualLayout>
          </c:layout>
        </c:title>
        <c:numFmt formatCode="\$#,##0.00" sourceLinked="1"/>
        <c:tickLblPos val="nextTo"/>
        <c:crossAx val="584697416"/>
        <c:crossesAt val="-35.0"/>
        <c:crossBetween val="midCat"/>
        <c:majorUnit val="5.0"/>
      </c:valAx>
    </c:plotArea>
    <c:legend>
      <c:legendPos val="r"/>
      <c:layout>
        <c:manualLayout>
          <c:xMode val="edge"/>
          <c:yMode val="edge"/>
          <c:x val="0.761816272965879"/>
          <c:y val="0.170279210788307"/>
          <c:w val="0.238183754162513"/>
          <c:h val="0.750223775907322"/>
        </c:manualLayout>
      </c:layout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Cost/Lane Mile of</a:t>
            </a:r>
            <a:r>
              <a:rPr lang="en-US" baseline="0"/>
              <a:t> Granular Deicers </a:t>
            </a:r>
          </a:p>
          <a:p>
            <a:pPr>
              <a:defRPr/>
            </a:pPr>
            <a:r>
              <a:rPr lang="en-US" baseline="0"/>
              <a:t>Pavement Material Factor Evaluation</a:t>
            </a:r>
            <a:endParaRPr lang="en-US"/>
          </a:p>
        </c:rich>
      </c:tx>
      <c:layout>
        <c:manualLayout>
          <c:xMode val="edge"/>
          <c:yMode val="edge"/>
          <c:x val="0.171544216972878"/>
          <c:y val="0.00574712643678161"/>
        </c:manualLayout>
      </c:layout>
    </c:title>
    <c:plotArea>
      <c:layout>
        <c:manualLayout>
          <c:layoutTarget val="inner"/>
          <c:xMode val="edge"/>
          <c:yMode val="edge"/>
          <c:x val="0.0946813648293963"/>
          <c:y val="0.163717757263101"/>
          <c:w val="0.669734803149606"/>
          <c:h val="0.716227486650376"/>
        </c:manualLayout>
      </c:layout>
      <c:scatterChart>
        <c:scatterStyle val="lineMarker"/>
        <c:ser>
          <c:idx val="12"/>
          <c:order val="0"/>
          <c:tx>
            <c:strRef>
              <c:f>'Pvmt Matl'!$D$9</c:f>
              <c:strCache>
                <c:ptCount val="1"/>
                <c:pt idx="0">
                  <c:v>Asphalt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'Pvmt Matl'!$N$59:$N$71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'Pvmt Matl'!$O$59:$O$71</c:f>
              <c:numCache>
                <c:formatCode>\$#,##0</c:formatCode>
                <c:ptCount val="13"/>
                <c:pt idx="0">
                  <c:v>13.8</c:v>
                </c:pt>
                <c:pt idx="1">
                  <c:v>17.25</c:v>
                </c:pt>
                <c:pt idx="2">
                  <c:v>23.79310344827586</c:v>
                </c:pt>
                <c:pt idx="3">
                  <c:v>35.38461538461539</c:v>
                </c:pt>
                <c:pt idx="4">
                  <c:v>69.0</c:v>
                </c:pt>
                <c:pt idx="5">
                  <c:v>40.58823529411764</c:v>
                </c:pt>
                <c:pt idx="6">
                  <c:v>138</c:v>
                </c:pt>
                <c:pt idx="7">
                  <c:v>138</c:v>
                </c:pt>
                <c:pt idx="8">
                  <c:v>138</c:v>
                </c:pt>
                <c:pt idx="9">
                  <c:v>138</c:v>
                </c:pt>
                <c:pt idx="10">
                  <c:v>138</c:v>
                </c:pt>
                <c:pt idx="11">
                  <c:v>138</c:v>
                </c:pt>
                <c:pt idx="12">
                  <c:v>138</c:v>
                </c:pt>
              </c:numCache>
            </c:numRef>
          </c:yVal>
        </c:ser>
        <c:ser>
          <c:idx val="0"/>
          <c:order val="1"/>
          <c:tx>
            <c:strRef>
              <c:f>'Pvmt Matl'!$F$9</c:f>
              <c:strCache>
                <c:ptCount val="1"/>
                <c:pt idx="0">
                  <c:v>Concrete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'Pvmt Matl'!$N$59:$N$71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'Pvmt Matl'!$P$59:$P$71</c:f>
              <c:numCache>
                <c:formatCode>\$#,##0</c:formatCode>
                <c:ptCount val="13"/>
                <c:pt idx="0">
                  <c:v>20.7</c:v>
                </c:pt>
                <c:pt idx="1">
                  <c:v>25.875</c:v>
                </c:pt>
                <c:pt idx="2">
                  <c:v>35.68965517241379</c:v>
                </c:pt>
                <c:pt idx="3">
                  <c:v>53.07692307692308</c:v>
                </c:pt>
                <c:pt idx="4">
                  <c:v>103.5</c:v>
                </c:pt>
                <c:pt idx="5">
                  <c:v>60.88235294117646</c:v>
                </c:pt>
                <c:pt idx="6">
                  <c:v>207</c:v>
                </c:pt>
                <c:pt idx="7">
                  <c:v>207</c:v>
                </c:pt>
                <c:pt idx="8">
                  <c:v>207</c:v>
                </c:pt>
                <c:pt idx="9">
                  <c:v>207</c:v>
                </c:pt>
                <c:pt idx="10">
                  <c:v>207</c:v>
                </c:pt>
                <c:pt idx="11">
                  <c:v>207</c:v>
                </c:pt>
                <c:pt idx="12">
                  <c:v>207</c:v>
                </c:pt>
              </c:numCache>
            </c:numRef>
          </c:yVal>
        </c:ser>
        <c:ser>
          <c:idx val="1"/>
          <c:order val="2"/>
          <c:tx>
            <c:strRef>
              <c:f>'Pvmt Matl'!$H$9</c:f>
              <c:strCache>
                <c:ptCount val="1"/>
                <c:pt idx="0">
                  <c:v>Open Graded/Porous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'Pvmt Matl'!$N$59:$N$71</c:f>
              <c:numCache>
                <c:formatCode>General</c:formatCode>
                <c:ptCount val="13"/>
                <c:pt idx="0">
                  <c:v>30.0</c:v>
                </c:pt>
                <c:pt idx="1">
                  <c:v>25.0</c:v>
                </c:pt>
                <c:pt idx="2">
                  <c:v>20.0</c:v>
                </c:pt>
                <c:pt idx="3">
                  <c:v>15.0</c:v>
                </c:pt>
                <c:pt idx="4">
                  <c:v>10.0</c:v>
                </c:pt>
                <c:pt idx="5">
                  <c:v>5.0</c:v>
                </c:pt>
                <c:pt idx="6">
                  <c:v>0.0</c:v>
                </c:pt>
                <c:pt idx="7">
                  <c:v>-5.0</c:v>
                </c:pt>
                <c:pt idx="8">
                  <c:v>-10.0</c:v>
                </c:pt>
                <c:pt idx="9">
                  <c:v>-15.0</c:v>
                </c:pt>
                <c:pt idx="10">
                  <c:v>-20.0</c:v>
                </c:pt>
                <c:pt idx="11">
                  <c:v>-25.0</c:v>
                </c:pt>
                <c:pt idx="12">
                  <c:v>-30.0</c:v>
                </c:pt>
              </c:numCache>
            </c:numRef>
          </c:xVal>
          <c:yVal>
            <c:numRef>
              <c:f>'Pvmt Matl'!$Q$59:$Q$71</c:f>
              <c:numCache>
                <c:formatCode>\$#,##0</c:formatCode>
                <c:ptCount val="13"/>
                <c:pt idx="0">
                  <c:v>41.4</c:v>
                </c:pt>
                <c:pt idx="1">
                  <c:v>51.75</c:v>
                </c:pt>
                <c:pt idx="2">
                  <c:v>71.37931034482757</c:v>
                </c:pt>
                <c:pt idx="3">
                  <c:v>106.1538461538462</c:v>
                </c:pt>
                <c:pt idx="4">
                  <c:v>207.0</c:v>
                </c:pt>
                <c:pt idx="5">
                  <c:v>121.7647058823529</c:v>
                </c:pt>
                <c:pt idx="6">
                  <c:v>414</c:v>
                </c:pt>
                <c:pt idx="7">
                  <c:v>414</c:v>
                </c:pt>
                <c:pt idx="8">
                  <c:v>414</c:v>
                </c:pt>
                <c:pt idx="9">
                  <c:v>414</c:v>
                </c:pt>
                <c:pt idx="10">
                  <c:v>414</c:v>
                </c:pt>
                <c:pt idx="11">
                  <c:v>414</c:v>
                </c:pt>
                <c:pt idx="12">
                  <c:v>414</c:v>
                </c:pt>
              </c:numCache>
            </c:numRef>
          </c:yVal>
        </c:ser>
        <c:dLbls/>
        <c:axId val="584785096"/>
        <c:axId val="584793400"/>
      </c:scatterChart>
      <c:valAx>
        <c:axId val="584785096"/>
        <c:scaling>
          <c:orientation val="minMax"/>
          <c:min val="-35.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°F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84793400"/>
        <c:crossesAt val="0.0"/>
        <c:crossBetween val="midCat"/>
      </c:valAx>
      <c:valAx>
        <c:axId val="584793400"/>
        <c:scaling>
          <c:orientation val="minMax"/>
          <c:max val="150.0"/>
          <c:min val="0.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Cost/Lane</a:t>
                </a:r>
                <a:r>
                  <a:rPr lang="en-US" baseline="0"/>
                  <a:t> Mile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29035870516185"/>
              <c:y val="0.432845053851027"/>
            </c:manualLayout>
          </c:layout>
        </c:title>
        <c:numFmt formatCode="\$#,##0" sourceLinked="1"/>
        <c:tickLblPos val="nextTo"/>
        <c:crossAx val="584785096"/>
        <c:crossesAt val="-35.0"/>
        <c:crossBetween val="midCat"/>
      </c:valAx>
    </c:plotArea>
    <c:legend>
      <c:legendPos val="r"/>
      <c:layout>
        <c:manualLayout>
          <c:xMode val="edge"/>
          <c:yMode val="edge"/>
          <c:x val="0.767149550106415"/>
          <c:y val="0.302463147024655"/>
          <c:w val="0.216793358011337"/>
          <c:h val="0.490155673163805"/>
        </c:manualLayout>
      </c:layout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Relationship Id="rId2" Type="http://schemas.openxmlformats.org/officeDocument/2006/relationships/chart" Target="../charts/chart2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Relationship Id="rId2" Type="http://schemas.openxmlformats.org/officeDocument/2006/relationships/chart" Target="../charts/chart2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Relationship Id="rId2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Relationship Id="rId2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46</xdr:row>
      <xdr:rowOff>12700</xdr:rowOff>
    </xdr:from>
    <xdr:to>
      <xdr:col>12</xdr:col>
      <xdr:colOff>76200</xdr:colOff>
      <xdr:row>66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139700</xdr:colOff>
      <xdr:row>65</xdr:row>
      <xdr:rowOff>38100</xdr:rowOff>
    </xdr:from>
    <xdr:to>
      <xdr:col>12</xdr:col>
      <xdr:colOff>133350</xdr:colOff>
      <xdr:row>88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46</xdr:row>
      <xdr:rowOff>12700</xdr:rowOff>
    </xdr:from>
    <xdr:to>
      <xdr:col>12</xdr:col>
      <xdr:colOff>76200</xdr:colOff>
      <xdr:row>66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68</xdr:row>
      <xdr:rowOff>139700</xdr:rowOff>
    </xdr:from>
    <xdr:to>
      <xdr:col>12</xdr:col>
      <xdr:colOff>107950</xdr:colOff>
      <xdr:row>91</xdr:row>
      <xdr:rowOff>177800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46</xdr:row>
      <xdr:rowOff>12700</xdr:rowOff>
    </xdr:from>
    <xdr:to>
      <xdr:col>12</xdr:col>
      <xdr:colOff>76200</xdr:colOff>
      <xdr:row>66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68</xdr:row>
      <xdr:rowOff>139700</xdr:rowOff>
    </xdr:from>
    <xdr:to>
      <xdr:col>12</xdr:col>
      <xdr:colOff>107950</xdr:colOff>
      <xdr:row>91</xdr:row>
      <xdr:rowOff>177800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46</xdr:row>
      <xdr:rowOff>12700</xdr:rowOff>
    </xdr:from>
    <xdr:to>
      <xdr:col>12</xdr:col>
      <xdr:colOff>76200</xdr:colOff>
      <xdr:row>66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68</xdr:row>
      <xdr:rowOff>139700</xdr:rowOff>
    </xdr:from>
    <xdr:to>
      <xdr:col>12</xdr:col>
      <xdr:colOff>107950</xdr:colOff>
      <xdr:row>91</xdr:row>
      <xdr:rowOff>177800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46</xdr:row>
      <xdr:rowOff>12700</xdr:rowOff>
    </xdr:from>
    <xdr:to>
      <xdr:col>12</xdr:col>
      <xdr:colOff>76200</xdr:colOff>
      <xdr:row>66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68</xdr:row>
      <xdr:rowOff>139700</xdr:rowOff>
    </xdr:from>
    <xdr:to>
      <xdr:col>12</xdr:col>
      <xdr:colOff>107950</xdr:colOff>
      <xdr:row>91</xdr:row>
      <xdr:rowOff>177800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46</xdr:row>
      <xdr:rowOff>12700</xdr:rowOff>
    </xdr:from>
    <xdr:to>
      <xdr:col>12</xdr:col>
      <xdr:colOff>76200</xdr:colOff>
      <xdr:row>66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68</xdr:row>
      <xdr:rowOff>139700</xdr:rowOff>
    </xdr:from>
    <xdr:to>
      <xdr:col>12</xdr:col>
      <xdr:colOff>107950</xdr:colOff>
      <xdr:row>91</xdr:row>
      <xdr:rowOff>177800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46</xdr:row>
      <xdr:rowOff>12700</xdr:rowOff>
    </xdr:from>
    <xdr:to>
      <xdr:col>12</xdr:col>
      <xdr:colOff>76200</xdr:colOff>
      <xdr:row>66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68</xdr:row>
      <xdr:rowOff>139700</xdr:rowOff>
    </xdr:from>
    <xdr:to>
      <xdr:col>12</xdr:col>
      <xdr:colOff>107950</xdr:colOff>
      <xdr:row>91</xdr:row>
      <xdr:rowOff>177800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46</xdr:row>
      <xdr:rowOff>12700</xdr:rowOff>
    </xdr:from>
    <xdr:to>
      <xdr:col>12</xdr:col>
      <xdr:colOff>76200</xdr:colOff>
      <xdr:row>66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68</xdr:row>
      <xdr:rowOff>139700</xdr:rowOff>
    </xdr:from>
    <xdr:to>
      <xdr:col>12</xdr:col>
      <xdr:colOff>107950</xdr:colOff>
      <xdr:row>91</xdr:row>
      <xdr:rowOff>177800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46</xdr:row>
      <xdr:rowOff>12700</xdr:rowOff>
    </xdr:from>
    <xdr:to>
      <xdr:col>12</xdr:col>
      <xdr:colOff>76200</xdr:colOff>
      <xdr:row>66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68</xdr:row>
      <xdr:rowOff>139700</xdr:rowOff>
    </xdr:from>
    <xdr:to>
      <xdr:col>12</xdr:col>
      <xdr:colOff>107950</xdr:colOff>
      <xdr:row>91</xdr:row>
      <xdr:rowOff>177800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46</xdr:row>
      <xdr:rowOff>12700</xdr:rowOff>
    </xdr:from>
    <xdr:to>
      <xdr:col>12</xdr:col>
      <xdr:colOff>76200</xdr:colOff>
      <xdr:row>66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68</xdr:row>
      <xdr:rowOff>139700</xdr:rowOff>
    </xdr:from>
    <xdr:to>
      <xdr:col>12</xdr:col>
      <xdr:colOff>107950</xdr:colOff>
      <xdr:row>91</xdr:row>
      <xdr:rowOff>177800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46</xdr:row>
      <xdr:rowOff>12700</xdr:rowOff>
    </xdr:from>
    <xdr:to>
      <xdr:col>12</xdr:col>
      <xdr:colOff>76200</xdr:colOff>
      <xdr:row>66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68</xdr:row>
      <xdr:rowOff>139700</xdr:rowOff>
    </xdr:from>
    <xdr:to>
      <xdr:col>12</xdr:col>
      <xdr:colOff>107950</xdr:colOff>
      <xdr:row>91</xdr:row>
      <xdr:rowOff>177800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46</xdr:row>
      <xdr:rowOff>12700</xdr:rowOff>
    </xdr:from>
    <xdr:to>
      <xdr:col>12</xdr:col>
      <xdr:colOff>76200</xdr:colOff>
      <xdr:row>66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68</xdr:row>
      <xdr:rowOff>139700</xdr:rowOff>
    </xdr:from>
    <xdr:to>
      <xdr:col>12</xdr:col>
      <xdr:colOff>107950</xdr:colOff>
      <xdr:row>91</xdr:row>
      <xdr:rowOff>177800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46</xdr:row>
      <xdr:rowOff>12700</xdr:rowOff>
    </xdr:from>
    <xdr:to>
      <xdr:col>12</xdr:col>
      <xdr:colOff>76200</xdr:colOff>
      <xdr:row>66</xdr:row>
      <xdr:rowOff>63500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68</xdr:row>
      <xdr:rowOff>139700</xdr:rowOff>
    </xdr:from>
    <xdr:to>
      <xdr:col>12</xdr:col>
      <xdr:colOff>107950</xdr:colOff>
      <xdr:row>91</xdr:row>
      <xdr:rowOff>177800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AR94"/>
  <sheetViews>
    <sheetView topLeftCell="I14" workbookViewId="0">
      <selection activeCell="V43" sqref="V43"/>
    </sheetView>
  </sheetViews>
  <sheetFormatPr baseColWidth="10" defaultRowHeight="15"/>
  <cols>
    <col min="1" max="1" width="3.5" style="2" customWidth="1"/>
    <col min="2" max="2" width="25" style="2" customWidth="1"/>
    <col min="3" max="3" width="2.83203125" style="2" customWidth="1"/>
    <col min="4" max="4" width="11.83203125" style="2" customWidth="1"/>
    <col min="5" max="5" width="2.83203125" style="2" customWidth="1"/>
    <col min="6" max="6" width="11.83203125" style="2" customWidth="1"/>
    <col min="7" max="7" width="2.83203125" style="2" customWidth="1"/>
    <col min="8" max="8" width="11.83203125" style="2" customWidth="1"/>
    <col min="9" max="9" width="9.83203125" style="2" customWidth="1"/>
    <col min="10" max="12" width="4.83203125" style="2" customWidth="1"/>
    <col min="13" max="25" width="10.83203125" style="2"/>
    <col min="26" max="26" width="17.6640625" style="2" customWidth="1"/>
    <col min="27" max="16384" width="10.83203125" style="2"/>
  </cols>
  <sheetData>
    <row r="1" spans="1:20">
      <c r="A1" s="22" t="s">
        <v>0</v>
      </c>
      <c r="B1" s="22"/>
      <c r="C1" s="22"/>
      <c r="D1" s="22"/>
      <c r="E1" s="22"/>
      <c r="F1" s="24" t="s">
        <v>58</v>
      </c>
      <c r="G1" s="21"/>
      <c r="H1" s="21" t="s">
        <v>2</v>
      </c>
      <c r="I1" s="21"/>
      <c r="J1" s="21"/>
      <c r="K1" s="21"/>
      <c r="L1" s="21"/>
      <c r="N1" s="5" t="s">
        <v>0</v>
      </c>
      <c r="O1" s="7"/>
      <c r="P1" s="7"/>
      <c r="Q1" s="7"/>
      <c r="R1" s="7"/>
      <c r="S1" s="7"/>
      <c r="T1" s="7"/>
    </row>
    <row r="2" spans="1:20" ht="30" customHeight="1">
      <c r="A2" s="23" t="s">
        <v>1</v>
      </c>
      <c r="B2" s="22"/>
      <c r="C2" s="22"/>
      <c r="D2" s="22"/>
      <c r="E2" s="22"/>
      <c r="F2" s="24" t="s">
        <v>59</v>
      </c>
      <c r="G2" s="21"/>
      <c r="H2" s="21" t="s">
        <v>90</v>
      </c>
      <c r="I2" s="21"/>
      <c r="J2" s="21"/>
      <c r="K2" s="21"/>
      <c r="L2" s="21"/>
      <c r="N2" s="5" t="s">
        <v>2</v>
      </c>
      <c r="O2" s="7"/>
      <c r="P2" s="7"/>
      <c r="Q2" s="7"/>
      <c r="R2" s="7"/>
      <c r="S2" s="7"/>
      <c r="T2" s="7"/>
    </row>
    <row r="3" spans="1:20" ht="25" customHeight="1">
      <c r="A3" s="25" t="s">
        <v>61</v>
      </c>
      <c r="B3" s="22"/>
      <c r="C3" s="22"/>
      <c r="D3" s="22"/>
      <c r="E3" s="22"/>
      <c r="F3" s="22"/>
      <c r="G3" s="22"/>
      <c r="H3" s="22"/>
      <c r="I3" s="22"/>
      <c r="J3" s="22"/>
      <c r="K3" s="32" t="s">
        <v>60</v>
      </c>
      <c r="L3" s="32"/>
      <c r="N3" s="5" t="s">
        <v>1</v>
      </c>
      <c r="O3" s="7"/>
      <c r="P3" s="7"/>
      <c r="Q3" s="7"/>
      <c r="R3" s="7"/>
      <c r="S3" s="7"/>
      <c r="T3" s="7"/>
    </row>
    <row r="4" spans="1:20">
      <c r="A4" s="22"/>
      <c r="B4" s="22" t="s">
        <v>3</v>
      </c>
      <c r="C4" s="9" t="s">
        <v>50</v>
      </c>
      <c r="D4" s="22" t="s">
        <v>78</v>
      </c>
      <c r="E4" s="9" t="s">
        <v>50</v>
      </c>
      <c r="F4" s="22" t="s">
        <v>79</v>
      </c>
      <c r="G4" s="9" t="s">
        <v>50</v>
      </c>
      <c r="H4" s="22" t="s">
        <v>80</v>
      </c>
      <c r="I4" s="22"/>
      <c r="J4" s="32">
        <v>300</v>
      </c>
      <c r="K4" s="32">
        <v>600</v>
      </c>
      <c r="L4" s="32">
        <v>900</v>
      </c>
      <c r="N4" s="7"/>
      <c r="O4" s="7"/>
      <c r="P4" s="7"/>
      <c r="Q4" s="7"/>
      <c r="R4" s="7"/>
      <c r="S4" s="7"/>
      <c r="T4" s="7"/>
    </row>
    <row r="5" spans="1:20">
      <c r="A5" s="22"/>
      <c r="B5" s="22" t="s">
        <v>23</v>
      </c>
      <c r="C5" s="9"/>
      <c r="D5" s="22" t="s">
        <v>22</v>
      </c>
      <c r="E5" s="9" t="s">
        <v>50</v>
      </c>
      <c r="F5" s="22" t="s">
        <v>24</v>
      </c>
      <c r="G5" s="9"/>
      <c r="H5" s="22" t="s">
        <v>25</v>
      </c>
      <c r="I5" s="22"/>
      <c r="J5" s="29">
        <v>1.5</v>
      </c>
      <c r="K5" s="29">
        <v>1</v>
      </c>
      <c r="L5" s="29">
        <v>0.5</v>
      </c>
      <c r="N5" s="7"/>
      <c r="O5" s="7"/>
      <c r="P5" s="7"/>
      <c r="Q5" s="7"/>
      <c r="R5" s="7"/>
      <c r="S5" s="7"/>
      <c r="T5" s="7"/>
    </row>
    <row r="6" spans="1:20">
      <c r="A6" s="22"/>
      <c r="B6" s="22" t="s">
        <v>12</v>
      </c>
      <c r="C6" s="9"/>
      <c r="D6" s="22" t="s">
        <v>14</v>
      </c>
      <c r="E6" s="9" t="s">
        <v>50</v>
      </c>
      <c r="F6" s="22" t="s">
        <v>15</v>
      </c>
      <c r="G6" s="9"/>
      <c r="H6" s="22" t="s">
        <v>13</v>
      </c>
      <c r="I6" s="22"/>
      <c r="J6" s="29">
        <v>1.1000000000000001</v>
      </c>
      <c r="K6" s="29">
        <v>1</v>
      </c>
      <c r="L6" s="29">
        <v>0.9</v>
      </c>
      <c r="N6" s="5"/>
      <c r="O6" s="5" t="s">
        <v>40</v>
      </c>
      <c r="P6" s="5" t="s">
        <v>40</v>
      </c>
      <c r="Q6" s="5" t="s">
        <v>40</v>
      </c>
      <c r="R6" s="5" t="s">
        <v>40</v>
      </c>
      <c r="S6" s="5" t="s">
        <v>40</v>
      </c>
      <c r="T6" s="5" t="s">
        <v>40</v>
      </c>
    </row>
    <row r="7" spans="1:20">
      <c r="A7" s="22"/>
      <c r="B7" s="22" t="s">
        <v>4</v>
      </c>
      <c r="C7" s="10"/>
      <c r="D7" s="22" t="s">
        <v>27</v>
      </c>
      <c r="E7" s="10" t="s">
        <v>50</v>
      </c>
      <c r="F7" s="22" t="s">
        <v>28</v>
      </c>
      <c r="G7" s="10"/>
      <c r="H7" s="22" t="s">
        <v>26</v>
      </c>
      <c r="I7" s="22"/>
      <c r="J7" s="30">
        <v>1.25</v>
      </c>
      <c r="K7" s="30">
        <v>1</v>
      </c>
      <c r="L7" s="30">
        <v>0.75</v>
      </c>
      <c r="N7" s="5"/>
      <c r="O7" s="8" t="s">
        <v>47</v>
      </c>
      <c r="P7" s="8" t="s">
        <v>47</v>
      </c>
      <c r="Q7" s="8" t="s">
        <v>47</v>
      </c>
      <c r="R7" s="8" t="s">
        <v>48</v>
      </c>
      <c r="S7" s="8" t="s">
        <v>48</v>
      </c>
      <c r="T7" s="8" t="s">
        <v>48</v>
      </c>
    </row>
    <row r="8" spans="1:20" ht="25" customHeight="1">
      <c r="A8" s="25" t="s">
        <v>5</v>
      </c>
      <c r="B8" s="22"/>
      <c r="C8" s="26"/>
      <c r="D8" s="22"/>
      <c r="E8" s="26"/>
      <c r="F8" s="22"/>
      <c r="G8" s="26"/>
      <c r="H8" s="22"/>
      <c r="I8" s="22"/>
      <c r="J8" s="22"/>
      <c r="K8" s="22"/>
      <c r="L8" s="22"/>
      <c r="N8" s="8" t="s">
        <v>44</v>
      </c>
      <c r="O8" s="12" t="s">
        <v>45</v>
      </c>
      <c r="P8" s="12" t="s">
        <v>45</v>
      </c>
      <c r="Q8" s="12" t="s">
        <v>45</v>
      </c>
      <c r="R8" s="12" t="s">
        <v>46</v>
      </c>
      <c r="S8" s="12" t="s">
        <v>46</v>
      </c>
      <c r="T8" s="12" t="s">
        <v>46</v>
      </c>
    </row>
    <row r="9" spans="1:20">
      <c r="A9" s="22"/>
      <c r="B9" s="22" t="s">
        <v>7</v>
      </c>
      <c r="C9" s="9"/>
      <c r="D9" s="22" t="s">
        <v>16</v>
      </c>
      <c r="E9" s="9" t="s">
        <v>50</v>
      </c>
      <c r="F9" s="22" t="s">
        <v>17</v>
      </c>
      <c r="G9" s="9"/>
      <c r="H9" s="22" t="s">
        <v>66</v>
      </c>
      <c r="I9" s="22"/>
      <c r="J9" s="29">
        <v>1.5</v>
      </c>
      <c r="K9" s="29">
        <v>1</v>
      </c>
      <c r="L9" s="29">
        <v>0.5</v>
      </c>
      <c r="N9" s="13">
        <v>30</v>
      </c>
      <c r="O9" s="13">
        <v>10</v>
      </c>
      <c r="P9" s="13">
        <v>10</v>
      </c>
      <c r="Q9" s="13">
        <v>10</v>
      </c>
      <c r="R9" s="13">
        <v>3.9</v>
      </c>
      <c r="S9" s="13">
        <v>3.9</v>
      </c>
      <c r="T9" s="13">
        <v>3.9</v>
      </c>
    </row>
    <row r="10" spans="1:20">
      <c r="A10" s="22"/>
      <c r="B10" s="22" t="s">
        <v>18</v>
      </c>
      <c r="C10" s="9"/>
      <c r="D10" s="22" t="s">
        <v>19</v>
      </c>
      <c r="E10" s="9" t="s">
        <v>50</v>
      </c>
      <c r="F10" s="22" t="s">
        <v>20</v>
      </c>
      <c r="G10" s="9"/>
      <c r="H10" s="22" t="s">
        <v>21</v>
      </c>
      <c r="I10" s="22"/>
      <c r="J10" s="30">
        <v>1.25</v>
      </c>
      <c r="K10" s="30">
        <v>1</v>
      </c>
      <c r="L10" s="30">
        <v>0.75</v>
      </c>
      <c r="N10" s="13">
        <f>N9-5</f>
        <v>25</v>
      </c>
      <c r="O10" s="13">
        <v>8</v>
      </c>
      <c r="P10" s="13">
        <v>8</v>
      </c>
      <c r="Q10" s="13">
        <v>8</v>
      </c>
      <c r="R10" s="13">
        <v>2.8</v>
      </c>
      <c r="S10" s="13">
        <v>2.8</v>
      </c>
      <c r="T10" s="13">
        <v>2.8</v>
      </c>
    </row>
    <row r="11" spans="1:20" ht="25" customHeight="1">
      <c r="A11" s="25" t="s">
        <v>11</v>
      </c>
      <c r="B11" s="22"/>
      <c r="C11" s="26"/>
      <c r="D11" s="22"/>
      <c r="E11" s="26"/>
      <c r="F11" s="22"/>
      <c r="G11" s="26"/>
      <c r="H11" s="22"/>
      <c r="I11" s="22"/>
      <c r="J11" s="22"/>
      <c r="K11" s="22"/>
      <c r="L11" s="22"/>
      <c r="N11" s="13">
        <f t="shared" ref="N11:N21" si="0">N10-5</f>
        <v>20</v>
      </c>
      <c r="O11" s="13">
        <v>5.8</v>
      </c>
      <c r="P11" s="13">
        <v>5.8</v>
      </c>
      <c r="Q11" s="13">
        <v>5.8</v>
      </c>
      <c r="R11" s="13">
        <v>2.1</v>
      </c>
      <c r="S11" s="13">
        <v>2.1</v>
      </c>
      <c r="T11" s="13">
        <v>2.1</v>
      </c>
    </row>
    <row r="12" spans="1:20">
      <c r="A12" s="22"/>
      <c r="B12" s="22" t="s">
        <v>8</v>
      </c>
      <c r="C12" s="9"/>
      <c r="D12" s="22" t="s">
        <v>29</v>
      </c>
      <c r="E12" s="9" t="s">
        <v>50</v>
      </c>
      <c r="F12" s="22" t="s">
        <v>30</v>
      </c>
      <c r="G12" s="9"/>
      <c r="H12" s="22" t="s">
        <v>31</v>
      </c>
      <c r="I12" s="22"/>
      <c r="J12" s="29">
        <v>1.5</v>
      </c>
      <c r="K12" s="29">
        <v>1</v>
      </c>
      <c r="L12" s="29">
        <v>0.5</v>
      </c>
      <c r="N12" s="13">
        <f t="shared" si="0"/>
        <v>15</v>
      </c>
      <c r="O12" s="13">
        <v>3.9</v>
      </c>
      <c r="P12" s="13">
        <v>3.9</v>
      </c>
      <c r="Q12" s="13">
        <v>3.9</v>
      </c>
      <c r="R12" s="13">
        <v>1.6</v>
      </c>
      <c r="S12" s="13">
        <v>1.6</v>
      </c>
      <c r="T12" s="13">
        <v>1.6</v>
      </c>
    </row>
    <row r="13" spans="1:20">
      <c r="A13" s="22"/>
      <c r="B13" s="22" t="s">
        <v>9</v>
      </c>
      <c r="C13" s="9"/>
      <c r="D13" s="22" t="s">
        <v>32</v>
      </c>
      <c r="E13" s="9" t="s">
        <v>50</v>
      </c>
      <c r="F13" s="22" t="s">
        <v>33</v>
      </c>
      <c r="G13" s="9"/>
      <c r="H13" s="22" t="s">
        <v>34</v>
      </c>
      <c r="I13" s="22"/>
      <c r="J13" s="30">
        <v>1.25</v>
      </c>
      <c r="K13" s="30">
        <v>1</v>
      </c>
      <c r="L13" s="30">
        <v>0.75</v>
      </c>
      <c r="N13" s="13">
        <f t="shared" si="0"/>
        <v>10</v>
      </c>
      <c r="O13" s="13">
        <v>2</v>
      </c>
      <c r="P13" s="13">
        <v>2</v>
      </c>
      <c r="Q13" s="13">
        <v>2</v>
      </c>
      <c r="R13" s="13">
        <v>1.2</v>
      </c>
      <c r="S13" s="13">
        <v>1.2</v>
      </c>
      <c r="T13" s="13">
        <v>1.2</v>
      </c>
    </row>
    <row r="14" spans="1:20">
      <c r="A14" s="22"/>
      <c r="B14" s="22" t="s">
        <v>10</v>
      </c>
      <c r="C14" s="9"/>
      <c r="D14" s="22" t="s">
        <v>88</v>
      </c>
      <c r="E14" s="9" t="s">
        <v>50</v>
      </c>
      <c r="F14" s="22" t="s">
        <v>35</v>
      </c>
      <c r="G14" s="9"/>
      <c r="H14" s="22" t="s">
        <v>89</v>
      </c>
      <c r="I14" s="22"/>
      <c r="J14" s="30">
        <v>1.25</v>
      </c>
      <c r="K14" s="30">
        <v>1</v>
      </c>
      <c r="L14" s="30">
        <v>0.75</v>
      </c>
      <c r="N14" s="13">
        <f t="shared" si="0"/>
        <v>5</v>
      </c>
      <c r="O14" s="13">
        <v>3.4</v>
      </c>
      <c r="P14" s="13">
        <v>3.4</v>
      </c>
      <c r="Q14" s="13">
        <v>3.4</v>
      </c>
      <c r="R14" s="13">
        <v>1.5</v>
      </c>
      <c r="S14" s="13">
        <v>1.5</v>
      </c>
      <c r="T14" s="13">
        <v>1.5</v>
      </c>
    </row>
    <row r="15" spans="1:20" ht="25" customHeight="1">
      <c r="A15" s="25" t="s">
        <v>67</v>
      </c>
      <c r="B15" s="22"/>
      <c r="C15" s="29"/>
      <c r="D15" s="22"/>
      <c r="E15" s="26"/>
      <c r="F15" s="22"/>
      <c r="G15" s="22"/>
      <c r="H15" s="22"/>
      <c r="I15" s="22"/>
      <c r="J15" s="22"/>
      <c r="K15" s="22"/>
      <c r="L15" s="22"/>
      <c r="N15" s="13">
        <f t="shared" si="0"/>
        <v>0</v>
      </c>
      <c r="O15" s="13">
        <v>0.01</v>
      </c>
      <c r="P15" s="13">
        <v>0.01</v>
      </c>
      <c r="Q15" s="13">
        <v>0.01</v>
      </c>
      <c r="R15" s="13">
        <v>0.01</v>
      </c>
      <c r="S15" s="13">
        <v>0.01</v>
      </c>
      <c r="T15" s="13">
        <v>0.01</v>
      </c>
    </row>
    <row r="16" spans="1:20">
      <c r="A16" s="22"/>
      <c r="B16" s="24"/>
      <c r="C16" s="29"/>
      <c r="D16" s="24" t="s">
        <v>68</v>
      </c>
      <c r="E16" s="9"/>
      <c r="F16" s="22"/>
      <c r="G16" s="22"/>
      <c r="H16" s="22"/>
      <c r="I16" s="22"/>
      <c r="J16" s="29">
        <v>2.5</v>
      </c>
      <c r="K16" s="29"/>
      <c r="L16" s="29"/>
      <c r="N16" s="13">
        <f t="shared" si="0"/>
        <v>-5</v>
      </c>
      <c r="O16" s="13">
        <v>0.01</v>
      </c>
      <c r="P16" s="13">
        <v>0.01</v>
      </c>
      <c r="Q16" s="13">
        <v>0.01</v>
      </c>
      <c r="R16" s="13">
        <v>0.01</v>
      </c>
      <c r="S16" s="13">
        <v>0.01</v>
      </c>
      <c r="T16" s="13">
        <v>0.01</v>
      </c>
    </row>
    <row r="17" spans="1:20">
      <c r="A17" s="22"/>
      <c r="B17" s="24"/>
      <c r="C17" s="29"/>
      <c r="D17" s="24" t="s">
        <v>75</v>
      </c>
      <c r="E17" s="9"/>
      <c r="F17" s="22"/>
      <c r="G17" s="22"/>
      <c r="H17" s="22"/>
      <c r="I17" s="22"/>
      <c r="J17" s="29">
        <v>2</v>
      </c>
      <c r="K17" s="29"/>
      <c r="L17" s="29"/>
      <c r="N17" s="13">
        <f t="shared" si="0"/>
        <v>-10</v>
      </c>
      <c r="O17" s="13">
        <v>0.01</v>
      </c>
      <c r="P17" s="13">
        <v>0.01</v>
      </c>
      <c r="Q17" s="13">
        <v>0.01</v>
      </c>
      <c r="R17" s="13">
        <v>0.01</v>
      </c>
      <c r="S17" s="13">
        <v>0.01</v>
      </c>
      <c r="T17" s="13">
        <v>0.01</v>
      </c>
    </row>
    <row r="18" spans="1:20">
      <c r="A18" s="22"/>
      <c r="B18" s="24"/>
      <c r="C18" s="29"/>
      <c r="D18" s="24" t="s">
        <v>76</v>
      </c>
      <c r="E18" s="9"/>
      <c r="F18" s="22"/>
      <c r="G18" s="22"/>
      <c r="H18" s="22"/>
      <c r="I18" s="22"/>
      <c r="J18" s="29">
        <v>1.5</v>
      </c>
      <c r="K18" s="29"/>
      <c r="L18" s="29"/>
      <c r="N18" s="13">
        <f t="shared" si="0"/>
        <v>-15</v>
      </c>
      <c r="O18" s="13">
        <v>0.01</v>
      </c>
      <c r="P18" s="13">
        <v>0.01</v>
      </c>
      <c r="Q18" s="13">
        <v>0.01</v>
      </c>
      <c r="R18" s="13">
        <v>0.01</v>
      </c>
      <c r="S18" s="13">
        <v>0.01</v>
      </c>
      <c r="T18" s="13">
        <v>0.01</v>
      </c>
    </row>
    <row r="19" spans="1:20">
      <c r="A19" s="22"/>
      <c r="B19" s="24"/>
      <c r="C19" s="29"/>
      <c r="D19" s="24" t="s">
        <v>69</v>
      </c>
      <c r="E19" s="9" t="s">
        <v>50</v>
      </c>
      <c r="F19" s="22" t="s">
        <v>77</v>
      </c>
      <c r="G19" s="22"/>
      <c r="H19" s="22"/>
      <c r="I19" s="22"/>
      <c r="J19" s="29">
        <v>1</v>
      </c>
      <c r="K19" s="29"/>
      <c r="L19" s="29"/>
      <c r="N19" s="13">
        <f t="shared" si="0"/>
        <v>-20</v>
      </c>
      <c r="O19" s="13">
        <v>0.01</v>
      </c>
      <c r="P19" s="13">
        <v>0.01</v>
      </c>
      <c r="Q19" s="13">
        <v>0.01</v>
      </c>
      <c r="R19" s="13">
        <v>0.01</v>
      </c>
      <c r="S19" s="13">
        <v>0.01</v>
      </c>
      <c r="T19" s="13">
        <v>0.01</v>
      </c>
    </row>
    <row r="20" spans="1:20">
      <c r="A20" s="22"/>
      <c r="B20" s="24"/>
      <c r="C20" s="29"/>
      <c r="D20" s="24" t="s">
        <v>70</v>
      </c>
      <c r="E20" s="9"/>
      <c r="F20" s="22"/>
      <c r="G20" s="22"/>
      <c r="H20" s="22"/>
      <c r="I20" s="22"/>
      <c r="J20" s="30">
        <v>0.75</v>
      </c>
      <c r="K20" s="29"/>
      <c r="L20" s="29"/>
      <c r="N20" s="13">
        <f t="shared" si="0"/>
        <v>-25</v>
      </c>
      <c r="O20" s="13">
        <v>0.01</v>
      </c>
      <c r="P20" s="13">
        <v>0.01</v>
      </c>
      <c r="Q20" s="13">
        <v>0.01</v>
      </c>
      <c r="R20" s="13">
        <v>0.01</v>
      </c>
      <c r="S20" s="13">
        <v>0.01</v>
      </c>
      <c r="T20" s="13">
        <v>0.01</v>
      </c>
    </row>
    <row r="21" spans="1:20">
      <c r="A21" s="22"/>
      <c r="B21" s="22"/>
      <c r="C21" s="29"/>
      <c r="D21" s="24" t="s">
        <v>71</v>
      </c>
      <c r="E21" s="9"/>
      <c r="F21" s="22"/>
      <c r="G21" s="22"/>
      <c r="H21" s="22"/>
      <c r="I21" s="22"/>
      <c r="J21" s="30">
        <v>0.5</v>
      </c>
      <c r="K21" s="30"/>
      <c r="L21" s="30"/>
      <c r="N21" s="13">
        <f t="shared" si="0"/>
        <v>-30</v>
      </c>
      <c r="O21" s="13">
        <v>0.01</v>
      </c>
      <c r="P21" s="13">
        <v>0.01</v>
      </c>
      <c r="Q21" s="13">
        <v>0.01</v>
      </c>
      <c r="R21" s="13">
        <v>0.01</v>
      </c>
      <c r="S21" s="13">
        <v>0.01</v>
      </c>
      <c r="T21" s="13">
        <v>0.01</v>
      </c>
    </row>
    <row r="22" spans="1:20" ht="10" customHeight="1">
      <c r="A22" s="22"/>
      <c r="B22" s="22"/>
      <c r="C22" s="29"/>
      <c r="D22" s="24"/>
      <c r="E22" s="26"/>
      <c r="F22" s="22"/>
      <c r="G22" s="22"/>
      <c r="H22" s="22"/>
      <c r="I22" s="22"/>
      <c r="J22" s="30"/>
      <c r="K22" s="30"/>
      <c r="L22" s="30"/>
      <c r="N22" s="7"/>
      <c r="O22" s="13"/>
      <c r="P22" s="13"/>
      <c r="Q22" s="13"/>
      <c r="R22" s="13"/>
      <c r="S22" s="13"/>
      <c r="T22" s="13"/>
    </row>
    <row r="23" spans="1:20" ht="24">
      <c r="A23" s="25" t="s">
        <v>6</v>
      </c>
      <c r="B23" s="22"/>
      <c r="C23" s="9"/>
      <c r="D23" s="22" t="s">
        <v>72</v>
      </c>
      <c r="E23" s="11" t="s">
        <v>50</v>
      </c>
      <c r="F23" s="22" t="s">
        <v>73</v>
      </c>
      <c r="G23" s="9"/>
      <c r="H23" s="22" t="s">
        <v>74</v>
      </c>
      <c r="I23" s="22"/>
      <c r="J23" s="30">
        <v>1.25</v>
      </c>
      <c r="K23" s="30">
        <v>1</v>
      </c>
      <c r="L23" s="30">
        <v>0.75</v>
      </c>
      <c r="N23" s="14" t="s">
        <v>49</v>
      </c>
      <c r="O23" s="8">
        <v>1</v>
      </c>
      <c r="P23" s="8">
        <v>1</v>
      </c>
      <c r="Q23" s="8">
        <v>1</v>
      </c>
      <c r="R23" s="8">
        <v>1</v>
      </c>
      <c r="S23" s="8">
        <v>1</v>
      </c>
      <c r="T23" s="8">
        <v>1</v>
      </c>
    </row>
    <row r="24" spans="1:20" ht="25" customHeight="1">
      <c r="A24" s="25" t="s">
        <v>36</v>
      </c>
      <c r="B24" s="22"/>
      <c r="C24" s="29"/>
      <c r="D24" s="22"/>
      <c r="E24" s="28"/>
      <c r="F24" s="22"/>
      <c r="G24" s="22"/>
      <c r="H24" s="22"/>
      <c r="I24" s="22"/>
      <c r="J24" s="22"/>
      <c r="K24" s="22"/>
      <c r="L24" s="22"/>
      <c r="N24" s="14" t="s">
        <v>51</v>
      </c>
      <c r="O24" s="8">
        <f>IF('Application Rate'!$C$4="Y",'Application Rate'!$J$4,'Application Rate'!$K$4)</f>
        <v>300</v>
      </c>
      <c r="P24" s="8">
        <f>'Application Rate'!$K$4</f>
        <v>600</v>
      </c>
      <c r="Q24" s="8">
        <f>IF('Application Rate'!$C$4="Y",'Application Rate'!$L$4,'Application Rate'!$K$4)</f>
        <v>900</v>
      </c>
      <c r="R24" s="8">
        <f>IF('Application Rate'!$C$39="Y",'Application Rate'!$J$39,'Application Rate'!$K$39)</f>
        <v>10</v>
      </c>
      <c r="S24" s="8">
        <f>'Application Rate'!$K$39</f>
        <v>20</v>
      </c>
      <c r="T24" s="8">
        <f>IF('Application Rate'!$C$39="Y",'Application Rate'!$L$39,'Application Rate'!$K$39)</f>
        <v>30</v>
      </c>
    </row>
    <row r="25" spans="1:20" ht="24">
      <c r="A25" s="22"/>
      <c r="B25" s="22" t="s">
        <v>65</v>
      </c>
      <c r="C25" s="9"/>
      <c r="D25" s="22" t="s">
        <v>55</v>
      </c>
      <c r="E25" s="9" t="s">
        <v>50</v>
      </c>
      <c r="F25" s="22" t="s">
        <v>57</v>
      </c>
      <c r="G25" s="9"/>
      <c r="H25" s="22" t="s">
        <v>56</v>
      </c>
      <c r="I25" s="22"/>
      <c r="J25" s="29">
        <v>1.5</v>
      </c>
      <c r="K25" s="29">
        <v>1</v>
      </c>
      <c r="L25" s="29">
        <v>0.5</v>
      </c>
      <c r="N25" s="14" t="s">
        <v>52</v>
      </c>
      <c r="O25" s="15">
        <f>'Application Rate'!$F29</f>
        <v>75</v>
      </c>
      <c r="P25" s="15">
        <f>'Application Rate'!$F29</f>
        <v>75</v>
      </c>
      <c r="Q25" s="15">
        <f>'Application Rate'!$F29</f>
        <v>75</v>
      </c>
      <c r="R25" s="34">
        <f>$F37</f>
        <v>0.11</v>
      </c>
      <c r="S25" s="34">
        <f t="shared" ref="S25:T25" si="1">$F37</f>
        <v>0.11</v>
      </c>
      <c r="T25" s="34">
        <f t="shared" si="1"/>
        <v>0.11</v>
      </c>
    </row>
    <row r="26" spans="1:20" ht="24">
      <c r="A26" s="22"/>
      <c r="B26" s="22" t="s">
        <v>64</v>
      </c>
      <c r="C26" s="9"/>
      <c r="D26" s="22" t="s">
        <v>55</v>
      </c>
      <c r="E26" s="9" t="s">
        <v>50</v>
      </c>
      <c r="F26" s="22" t="s">
        <v>57</v>
      </c>
      <c r="G26" s="9"/>
      <c r="H26" s="22" t="s">
        <v>56</v>
      </c>
      <c r="I26" s="22"/>
      <c r="J26" s="30">
        <v>1.25</v>
      </c>
      <c r="K26" s="30">
        <v>1</v>
      </c>
      <c r="L26" s="30">
        <v>0.75</v>
      </c>
      <c r="N26" s="14" t="s">
        <v>53</v>
      </c>
      <c r="O26" s="16">
        <v>9.1999999999999993</v>
      </c>
      <c r="P26" s="16">
        <v>9.1999999999999993</v>
      </c>
      <c r="Q26" s="16">
        <v>9.1999999999999993</v>
      </c>
      <c r="R26" s="7"/>
      <c r="S26" s="7"/>
      <c r="T26" s="7"/>
    </row>
    <row r="27" spans="1:20" ht="24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N27" s="14" t="s">
        <v>54</v>
      </c>
      <c r="O27" s="16"/>
      <c r="P27" s="5"/>
      <c r="Q27" s="5"/>
      <c r="R27" s="7">
        <v>3.7</v>
      </c>
      <c r="S27" s="7">
        <v>3.7</v>
      </c>
      <c r="T27" s="7">
        <v>3.7</v>
      </c>
    </row>
    <row r="28" spans="1:20">
      <c r="A28" s="25" t="s">
        <v>62</v>
      </c>
      <c r="B28" s="22"/>
      <c r="C28" s="22"/>
      <c r="D28" s="22"/>
      <c r="E28" s="22"/>
      <c r="F28" s="25" t="s">
        <v>41</v>
      </c>
      <c r="G28" s="22"/>
      <c r="H28" s="22"/>
      <c r="I28" s="22"/>
      <c r="J28" s="22"/>
      <c r="K28" s="22"/>
      <c r="L28" s="22"/>
      <c r="N28" s="7"/>
      <c r="O28" s="7"/>
      <c r="P28" s="7"/>
      <c r="Q28" s="7"/>
      <c r="R28" s="7"/>
      <c r="S28" s="7"/>
      <c r="T28" s="7"/>
    </row>
    <row r="29" spans="1:20">
      <c r="A29" s="9" t="s">
        <v>50</v>
      </c>
      <c r="B29" s="22" t="s">
        <v>37</v>
      </c>
      <c r="C29" s="27" t="s">
        <v>40</v>
      </c>
      <c r="D29" s="22"/>
      <c r="E29" s="22"/>
      <c r="F29" s="4">
        <v>75</v>
      </c>
      <c r="G29" s="22" t="s">
        <v>42</v>
      </c>
      <c r="H29" s="22"/>
      <c r="I29" s="22"/>
      <c r="J29" s="22"/>
      <c r="K29" s="22"/>
      <c r="L29" s="22"/>
      <c r="N29" s="7"/>
      <c r="O29" s="7"/>
      <c r="P29" s="7"/>
      <c r="Q29" s="7"/>
      <c r="R29" s="7"/>
      <c r="S29" s="7"/>
      <c r="T29" s="7"/>
    </row>
    <row r="30" spans="1:20" ht="51">
      <c r="A30" s="9"/>
      <c r="B30" s="22"/>
      <c r="C30" s="27"/>
      <c r="D30" s="22"/>
      <c r="E30" s="22"/>
      <c r="F30" s="22"/>
      <c r="G30" s="22"/>
      <c r="H30" s="22"/>
      <c r="I30" s="22"/>
      <c r="J30" s="22"/>
      <c r="K30" s="22"/>
      <c r="L30" s="22"/>
      <c r="N30" s="8" t="s">
        <v>44</v>
      </c>
      <c r="O30" s="12" t="str">
        <f>O8</f>
        <v>Rock Salt</v>
      </c>
      <c r="P30" s="12" t="str">
        <f t="shared" ref="P30:Q30" si="2">P8</f>
        <v>Rock Salt</v>
      </c>
      <c r="Q30" s="12" t="str">
        <f t="shared" si="2"/>
        <v>Rock Salt</v>
      </c>
      <c r="R30" s="12" t="str">
        <f>R8</f>
        <v>Salt Brine</v>
      </c>
      <c r="S30" s="12" t="str">
        <f t="shared" ref="S30:T30" si="3">S8</f>
        <v>Salt Brine</v>
      </c>
      <c r="T30" s="12" t="str">
        <f t="shared" si="3"/>
        <v>Salt Brine</v>
      </c>
    </row>
    <row r="31" spans="1:20">
      <c r="A31" s="9"/>
      <c r="B31" s="22"/>
      <c r="C31" s="27"/>
      <c r="D31" s="22"/>
      <c r="E31" s="22"/>
      <c r="F31" s="22"/>
      <c r="G31" s="22"/>
      <c r="H31" s="22"/>
      <c r="I31" s="22"/>
      <c r="J31" s="22"/>
      <c r="K31" s="22"/>
      <c r="L31" s="22"/>
      <c r="N31" s="7"/>
      <c r="O31" s="5" t="s">
        <v>40</v>
      </c>
      <c r="P31" s="5" t="s">
        <v>40</v>
      </c>
      <c r="Q31" s="5" t="s">
        <v>40</v>
      </c>
      <c r="R31" s="5" t="s">
        <v>40</v>
      </c>
      <c r="S31" s="5" t="s">
        <v>40</v>
      </c>
      <c r="T31" s="5" t="s">
        <v>40</v>
      </c>
    </row>
    <row r="32" spans="1:20">
      <c r="A32" s="9"/>
      <c r="B32" s="22"/>
      <c r="C32" s="27"/>
      <c r="D32" s="22"/>
      <c r="E32" s="22"/>
      <c r="F32" s="22"/>
      <c r="G32" s="22"/>
      <c r="H32" s="22"/>
      <c r="I32" s="22"/>
      <c r="J32" s="22"/>
      <c r="K32" s="22"/>
      <c r="L32" s="22"/>
      <c r="N32" s="7"/>
      <c r="O32" s="8" t="s">
        <v>47</v>
      </c>
      <c r="P32" s="8" t="s">
        <v>47</v>
      </c>
      <c r="Q32" s="8" t="s">
        <v>47</v>
      </c>
      <c r="R32" s="8" t="s">
        <v>48</v>
      </c>
      <c r="S32" s="8" t="s">
        <v>48</v>
      </c>
      <c r="T32" s="8" t="s">
        <v>48</v>
      </c>
    </row>
    <row r="33" spans="1:20">
      <c r="A33" s="9"/>
      <c r="B33" s="22"/>
      <c r="C33" s="27"/>
      <c r="D33" s="22"/>
      <c r="E33" s="22"/>
      <c r="F33" s="22"/>
      <c r="G33" s="22"/>
      <c r="H33" s="22"/>
      <c r="I33" s="22"/>
      <c r="J33" s="22"/>
      <c r="K33" s="22"/>
      <c r="L33" s="22"/>
      <c r="N33" s="19" t="str">
        <f>'Application Rate'!$A3</f>
        <v>Application Factors - Select levels by placing a "Y" in the appropriate blocks.</v>
      </c>
      <c r="O33" s="7"/>
      <c r="P33" s="7"/>
      <c r="Q33" s="7"/>
      <c r="R33" s="7"/>
      <c r="S33" s="7"/>
      <c r="T33" s="7"/>
    </row>
    <row r="34" spans="1:20">
      <c r="A34" s="9"/>
      <c r="B34" s="22"/>
      <c r="C34" s="27"/>
      <c r="D34" s="22"/>
      <c r="E34" s="22"/>
      <c r="F34" s="22"/>
      <c r="G34" s="22"/>
      <c r="H34" s="22"/>
      <c r="I34" s="22"/>
      <c r="J34" s="22"/>
      <c r="K34" s="22"/>
      <c r="L34" s="22"/>
      <c r="N34" s="18" t="str">
        <f>'Application Rate'!$B5</f>
        <v>Ice Thickness (inches)</v>
      </c>
      <c r="O34" s="20">
        <f>IF($C5="Y",$J5,$K5)</f>
        <v>1</v>
      </c>
      <c r="P34" s="20">
        <f>$K5</f>
        <v>1</v>
      </c>
      <c r="Q34" s="20">
        <f>IF($G5="Y",$L5,$K5)</f>
        <v>1</v>
      </c>
      <c r="R34" s="20">
        <f>IF($C5="Y",$J5,$K5)</f>
        <v>1</v>
      </c>
      <c r="S34" s="20">
        <f>$K5</f>
        <v>1</v>
      </c>
      <c r="T34" s="20">
        <f>IF($G5="Y",$L5,$K5)</f>
        <v>1</v>
      </c>
    </row>
    <row r="35" spans="1:20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N35" s="18" t="str">
        <f>'Application Rate'!$B6</f>
        <v>Temperature Movement</v>
      </c>
      <c r="O35" s="20">
        <f t="shared" ref="O35:O43" si="4">IF($C6="Y",$J6,$K6)</f>
        <v>1</v>
      </c>
      <c r="P35" s="20">
        <f t="shared" ref="P35:P43" si="5">$K6</f>
        <v>1</v>
      </c>
      <c r="Q35" s="20">
        <f t="shared" ref="Q35:Q43" si="6">IF($G6="Y",$L6,$K6)</f>
        <v>1</v>
      </c>
      <c r="R35" s="20">
        <f t="shared" ref="R35:R43" si="7">IF($C6="Y",$J6,$K6)</f>
        <v>1</v>
      </c>
      <c r="S35" s="20">
        <f t="shared" ref="S35:S43" si="8">$K6</f>
        <v>1</v>
      </c>
      <c r="T35" s="20">
        <f t="shared" ref="T35:T43" si="9">IF($G6="Y",$L6,$K6)</f>
        <v>1</v>
      </c>
    </row>
    <row r="36" spans="1:20">
      <c r="A36" s="3" t="s">
        <v>63</v>
      </c>
      <c r="B36" s="22"/>
      <c r="C36" s="22"/>
      <c r="D36" s="22"/>
      <c r="E36" s="22"/>
      <c r="F36" s="25" t="s">
        <v>41</v>
      </c>
      <c r="G36" s="22"/>
      <c r="H36" s="22"/>
      <c r="I36" s="22"/>
      <c r="J36" s="22"/>
      <c r="K36" s="22"/>
      <c r="L36" s="22"/>
      <c r="N36" s="18" t="str">
        <f>'Application Rate'!$B7</f>
        <v>Repeat Time</v>
      </c>
      <c r="O36" s="20">
        <f t="shared" si="4"/>
        <v>1</v>
      </c>
      <c r="P36" s="20">
        <f t="shared" si="5"/>
        <v>1</v>
      </c>
      <c r="Q36" s="20">
        <f t="shared" si="6"/>
        <v>1</v>
      </c>
      <c r="R36" s="20">
        <f t="shared" si="7"/>
        <v>1</v>
      </c>
      <c r="S36" s="20">
        <f t="shared" si="8"/>
        <v>1</v>
      </c>
      <c r="T36" s="20">
        <f t="shared" si="9"/>
        <v>1</v>
      </c>
    </row>
    <row r="37" spans="1:20">
      <c r="A37" s="9" t="s">
        <v>50</v>
      </c>
      <c r="B37" s="22" t="s">
        <v>38</v>
      </c>
      <c r="C37" s="27" t="s">
        <v>39</v>
      </c>
      <c r="D37" s="22"/>
      <c r="E37" s="22"/>
      <c r="F37" s="4">
        <v>0.11</v>
      </c>
      <c r="G37" s="22" t="s">
        <v>43</v>
      </c>
      <c r="H37" s="22"/>
      <c r="I37" s="22"/>
      <c r="J37" s="22"/>
      <c r="K37" s="22"/>
      <c r="L37" s="22"/>
      <c r="N37" s="19" t="str">
        <f>'Application Rate'!$A8</f>
        <v>Roadway Surface Factors</v>
      </c>
      <c r="O37" s="20"/>
      <c r="P37" s="20"/>
      <c r="Q37" s="20"/>
      <c r="R37" s="20"/>
      <c r="S37" s="20"/>
      <c r="T37" s="20"/>
    </row>
    <row r="38" spans="1:20">
      <c r="A38" s="9"/>
      <c r="B38" s="22"/>
      <c r="C38" s="27"/>
      <c r="D38" s="22"/>
      <c r="E38" s="22"/>
      <c r="F38" s="22"/>
      <c r="G38" s="22"/>
      <c r="H38" s="22"/>
      <c r="I38" s="22"/>
      <c r="J38" s="22"/>
      <c r="K38" s="22"/>
      <c r="L38" s="22"/>
      <c r="N38" s="18" t="str">
        <f>'Application Rate'!$B9</f>
        <v>Pavement Material</v>
      </c>
      <c r="O38" s="20">
        <f t="shared" si="4"/>
        <v>1</v>
      </c>
      <c r="P38" s="20">
        <f t="shared" si="5"/>
        <v>1</v>
      </c>
      <c r="Q38" s="20">
        <f t="shared" si="6"/>
        <v>1</v>
      </c>
      <c r="R38" s="20">
        <f t="shared" si="7"/>
        <v>1</v>
      </c>
      <c r="S38" s="20">
        <f t="shared" si="8"/>
        <v>1</v>
      </c>
      <c r="T38" s="20">
        <f t="shared" si="9"/>
        <v>1</v>
      </c>
    </row>
    <row r="39" spans="1:20">
      <c r="A39" s="9"/>
      <c r="B39" s="22" t="s">
        <v>3</v>
      </c>
      <c r="C39" s="9" t="s">
        <v>50</v>
      </c>
      <c r="D39" s="22" t="s">
        <v>83</v>
      </c>
      <c r="E39" s="9" t="s">
        <v>50</v>
      </c>
      <c r="F39" s="22" t="s">
        <v>84</v>
      </c>
      <c r="G39" s="9" t="s">
        <v>50</v>
      </c>
      <c r="H39" s="22" t="s">
        <v>85</v>
      </c>
      <c r="I39" s="22"/>
      <c r="J39" s="32">
        <v>10</v>
      </c>
      <c r="K39" s="32">
        <v>20</v>
      </c>
      <c r="L39" s="32">
        <v>30</v>
      </c>
      <c r="N39" s="18" t="str">
        <f>'Application Rate'!$B10</f>
        <v>Pavement Surface Age</v>
      </c>
      <c r="O39" s="20">
        <f t="shared" si="4"/>
        <v>1</v>
      </c>
      <c r="P39" s="20">
        <f t="shared" si="5"/>
        <v>1</v>
      </c>
      <c r="Q39" s="20">
        <f t="shared" si="6"/>
        <v>1</v>
      </c>
      <c r="R39" s="20">
        <f t="shared" si="7"/>
        <v>1</v>
      </c>
      <c r="S39" s="20">
        <f t="shared" si="8"/>
        <v>1</v>
      </c>
      <c r="T39" s="20">
        <f t="shared" si="9"/>
        <v>1</v>
      </c>
    </row>
    <row r="40" spans="1:20">
      <c r="A40" s="10"/>
      <c r="B40" s="22" t="s">
        <v>86</v>
      </c>
      <c r="C40" s="27"/>
      <c r="D40" s="22"/>
      <c r="E40" s="22"/>
      <c r="F40" s="22"/>
      <c r="G40" s="22"/>
      <c r="H40" s="22"/>
      <c r="I40" s="22"/>
      <c r="J40" s="22"/>
      <c r="K40" s="22"/>
      <c r="L40" s="22"/>
      <c r="N40" s="19" t="str">
        <f>'Application Rate'!$A11</f>
        <v>Weather Factors</v>
      </c>
      <c r="O40" s="20"/>
      <c r="P40" s="20"/>
      <c r="Q40" s="20"/>
      <c r="R40" s="20"/>
      <c r="S40" s="20"/>
      <c r="T40" s="20"/>
    </row>
    <row r="41" spans="1:20">
      <c r="A41" s="9"/>
      <c r="B41" s="22"/>
      <c r="C41" s="27"/>
      <c r="D41" s="22"/>
      <c r="E41" s="22"/>
      <c r="F41" s="22"/>
      <c r="G41" s="22"/>
      <c r="H41" s="22"/>
      <c r="I41" s="22"/>
      <c r="J41" s="22"/>
      <c r="K41" s="22"/>
      <c r="L41" s="22"/>
      <c r="N41" s="18" t="str">
        <f>'Application Rate'!$B12</f>
        <v>Sun Condition</v>
      </c>
      <c r="O41" s="20">
        <f t="shared" si="4"/>
        <v>1</v>
      </c>
      <c r="P41" s="20">
        <f t="shared" si="5"/>
        <v>1</v>
      </c>
      <c r="Q41" s="20">
        <f t="shared" si="6"/>
        <v>1</v>
      </c>
      <c r="R41" s="20">
        <f t="shared" si="7"/>
        <v>1</v>
      </c>
      <c r="S41" s="20">
        <f t="shared" si="8"/>
        <v>1</v>
      </c>
      <c r="T41" s="20">
        <f t="shared" si="9"/>
        <v>1</v>
      </c>
    </row>
    <row r="42" spans="1:20">
      <c r="A42" s="9"/>
      <c r="B42" s="22"/>
      <c r="C42" s="27"/>
      <c r="D42" s="22"/>
      <c r="E42" s="22"/>
      <c r="F42" s="22"/>
      <c r="G42" s="22"/>
      <c r="H42" s="22"/>
      <c r="I42" s="22"/>
      <c r="J42" s="22"/>
      <c r="K42" s="22"/>
      <c r="L42" s="22"/>
      <c r="N42" s="18" t="str">
        <f>'Application Rate'!$B13</f>
        <v>Wind Condition</v>
      </c>
      <c r="O42" s="20">
        <f t="shared" si="4"/>
        <v>1</v>
      </c>
      <c r="P42" s="20">
        <f t="shared" si="5"/>
        <v>1</v>
      </c>
      <c r="Q42" s="20">
        <f t="shared" si="6"/>
        <v>1</v>
      </c>
      <c r="R42" s="20">
        <f t="shared" si="7"/>
        <v>1</v>
      </c>
      <c r="S42" s="20">
        <f t="shared" si="8"/>
        <v>1</v>
      </c>
      <c r="T42" s="20">
        <f t="shared" si="9"/>
        <v>1</v>
      </c>
    </row>
    <row r="43" spans="1:20">
      <c r="A43" s="9"/>
      <c r="B43" s="22"/>
      <c r="C43" s="27"/>
      <c r="D43" s="22"/>
      <c r="E43" s="22"/>
      <c r="F43" s="22"/>
      <c r="G43" s="22"/>
      <c r="H43" s="22"/>
      <c r="I43" s="22"/>
      <c r="J43" s="22"/>
      <c r="K43" s="22"/>
      <c r="L43" s="22"/>
      <c r="N43" s="18" t="str">
        <f>'Application Rate'!$B14</f>
        <v>Roadway Shade</v>
      </c>
      <c r="O43" s="20">
        <f t="shared" si="4"/>
        <v>1</v>
      </c>
      <c r="P43" s="20">
        <f t="shared" si="5"/>
        <v>1</v>
      </c>
      <c r="Q43" s="20">
        <f t="shared" si="6"/>
        <v>1</v>
      </c>
      <c r="R43" s="20">
        <f t="shared" si="7"/>
        <v>1</v>
      </c>
      <c r="S43" s="20">
        <f t="shared" si="8"/>
        <v>1</v>
      </c>
      <c r="T43" s="20">
        <f t="shared" si="9"/>
        <v>1</v>
      </c>
    </row>
    <row r="44" spans="1:20">
      <c r="N44" s="19" t="str">
        <f>'Application Rate'!$A23</f>
        <v>Truck Proportion</v>
      </c>
      <c r="O44" s="20">
        <f>IF($C23="Y",$J23,$K23)</f>
        <v>1</v>
      </c>
      <c r="P44" s="20">
        <f>$K23</f>
        <v>1</v>
      </c>
      <c r="Q44" s="20">
        <f>IF($G23="Y",$L23,$K23)</f>
        <v>1</v>
      </c>
      <c r="R44" s="20">
        <f>IF($C23="Y",$J23,$K23)</f>
        <v>1</v>
      </c>
      <c r="S44" s="20">
        <f>$K23</f>
        <v>1</v>
      </c>
      <c r="T44" s="20">
        <f>IF($G23="Y",$L23,$K23)</f>
        <v>1</v>
      </c>
    </row>
    <row r="45" spans="1:20">
      <c r="N45" s="19" t="str">
        <f>'Application Rate'!$A24</f>
        <v>Environmental Factors</v>
      </c>
      <c r="O45" s="20"/>
      <c r="P45" s="20"/>
      <c r="Q45" s="20"/>
      <c r="R45" s="20"/>
      <c r="S45" s="20"/>
      <c r="T45" s="20"/>
    </row>
    <row r="46" spans="1:20">
      <c r="N46" s="7" t="str">
        <f>'Application Rate'!$B25</f>
        <v>Corrosion Sensitve Struct.</v>
      </c>
      <c r="O46" s="20">
        <f t="shared" ref="O46:O47" si="10">IF($C25="Y",$J25,$K25)</f>
        <v>1</v>
      </c>
      <c r="P46" s="20">
        <f t="shared" ref="P46:P47" si="11">$K25</f>
        <v>1</v>
      </c>
      <c r="Q46" s="20">
        <f t="shared" ref="Q46:Q47" si="12">IF($G25="Y",$L25,$K25)</f>
        <v>1</v>
      </c>
      <c r="R46" s="20">
        <f t="shared" ref="R46:R47" si="13">IF($C25="Y",$J25,$K25)</f>
        <v>1</v>
      </c>
      <c r="S46" s="20">
        <f t="shared" ref="S46:S47" si="14">$K25</f>
        <v>1</v>
      </c>
      <c r="T46" s="20">
        <f t="shared" ref="T46:T47" si="15">IF($G25="Y",$L25,$K25)</f>
        <v>1</v>
      </c>
    </row>
    <row r="47" spans="1:20">
      <c r="N47" s="7" t="str">
        <f>'Application Rate'!$B26</f>
        <v>Environmentally Sensitive</v>
      </c>
      <c r="O47" s="20">
        <f t="shared" si="10"/>
        <v>1</v>
      </c>
      <c r="P47" s="20">
        <f t="shared" si="11"/>
        <v>1</v>
      </c>
      <c r="Q47" s="20">
        <f t="shared" si="12"/>
        <v>1</v>
      </c>
      <c r="R47" s="20">
        <f t="shared" si="13"/>
        <v>1</v>
      </c>
      <c r="S47" s="20">
        <f t="shared" si="14"/>
        <v>1</v>
      </c>
      <c r="T47" s="20">
        <f t="shared" si="15"/>
        <v>1</v>
      </c>
    </row>
    <row r="48" spans="1:20">
      <c r="N48" s="19" t="str">
        <f>A15</f>
        <v>Roadway Volume (ADT)</v>
      </c>
      <c r="O48" s="20">
        <f>1/$J19</f>
        <v>1</v>
      </c>
      <c r="P48" s="20">
        <f t="shared" ref="P48:T48" si="16">1/$J19</f>
        <v>1</v>
      </c>
      <c r="Q48" s="20">
        <f t="shared" si="16"/>
        <v>1</v>
      </c>
      <c r="R48" s="20">
        <f t="shared" si="16"/>
        <v>1</v>
      </c>
      <c r="S48" s="20">
        <f t="shared" si="16"/>
        <v>1</v>
      </c>
      <c r="T48" s="20">
        <f t="shared" si="16"/>
        <v>1</v>
      </c>
    </row>
    <row r="49" spans="14:44">
      <c r="N49" s="2" t="s">
        <v>87</v>
      </c>
      <c r="O49" s="20">
        <f>O34*O35*O36*O38*O39*O41*O42*O43*O44*O46*O47*O48</f>
        <v>1</v>
      </c>
      <c r="P49" s="20">
        <f t="shared" ref="P49:T49" si="17">P34*P35*P36*P38*P39*P41*P42*P43*P44*P46*P47*P48</f>
        <v>1</v>
      </c>
      <c r="Q49" s="20">
        <f t="shared" si="17"/>
        <v>1</v>
      </c>
      <c r="R49" s="20">
        <f t="shared" si="17"/>
        <v>1</v>
      </c>
      <c r="S49" s="20">
        <f t="shared" si="17"/>
        <v>1</v>
      </c>
      <c r="T49" s="20">
        <f t="shared" si="17"/>
        <v>1</v>
      </c>
    </row>
    <row r="50" spans="14:44" ht="59" customHeight="1">
      <c r="N50" s="18"/>
      <c r="O50" s="20"/>
      <c r="P50" s="20"/>
      <c r="Q50" s="20"/>
      <c r="R50" s="20"/>
      <c r="S50" s="20"/>
      <c r="T50" s="20"/>
    </row>
    <row r="51" spans="14:44">
      <c r="Z51" s="18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4:44">
      <c r="Z52" s="18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4:44"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4:44">
      <c r="Z54" s="18"/>
      <c r="AA54" s="20"/>
      <c r="AB54" s="20"/>
      <c r="AC54" s="20"/>
      <c r="AD54" s="20"/>
      <c r="AE54" s="20"/>
      <c r="AF54" s="20"/>
      <c r="AG54" s="19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4:44">
      <c r="AA55" s="20"/>
      <c r="AB55" s="20"/>
      <c r="AC55" s="20"/>
      <c r="AD55" s="20"/>
      <c r="AE55" s="20"/>
      <c r="AF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</row>
    <row r="56" spans="14:44">
      <c r="N56" s="31"/>
      <c r="O56" s="2" t="str">
        <f>O30</f>
        <v>Rock Salt</v>
      </c>
      <c r="P56" s="2" t="str">
        <f t="shared" ref="P56:T58" si="18">P30</f>
        <v>Rock Salt</v>
      </c>
      <c r="Q56" s="2" t="str">
        <f t="shared" si="18"/>
        <v>Rock Salt</v>
      </c>
      <c r="R56" s="2" t="str">
        <f t="shared" si="18"/>
        <v>Salt Brine</v>
      </c>
      <c r="S56" s="2" t="str">
        <f t="shared" si="18"/>
        <v>Salt Brine</v>
      </c>
      <c r="T56" s="2" t="str">
        <f t="shared" si="18"/>
        <v>Salt Brine</v>
      </c>
      <c r="AA56" s="20"/>
      <c r="AB56" s="20"/>
      <c r="AC56" s="20"/>
      <c r="AD56" s="20"/>
      <c r="AE56" s="20"/>
      <c r="AF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</row>
    <row r="57" spans="14:44">
      <c r="N57" s="31"/>
      <c r="O57" s="2" t="str">
        <f t="shared" ref="O57:T58" si="19">O31</f>
        <v>NaCl</v>
      </c>
      <c r="P57" s="2" t="str">
        <f t="shared" si="19"/>
        <v>NaCl</v>
      </c>
      <c r="Q57" s="2" t="str">
        <f t="shared" si="19"/>
        <v>NaCl</v>
      </c>
      <c r="R57" s="2" t="str">
        <f t="shared" si="19"/>
        <v>NaCl</v>
      </c>
      <c r="S57" s="2" t="str">
        <f t="shared" si="19"/>
        <v>NaCl</v>
      </c>
      <c r="T57" s="2" t="str">
        <f t="shared" si="19"/>
        <v>NaCl</v>
      </c>
      <c r="Z57" s="18"/>
      <c r="AA57" s="20"/>
      <c r="AB57" s="20"/>
      <c r="AC57" s="20"/>
      <c r="AD57" s="20"/>
      <c r="AE57" s="20"/>
      <c r="AF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</row>
    <row r="58" spans="14:44">
      <c r="N58" s="31" t="str">
        <f t="shared" ref="N58:N71" si="20">N8</f>
        <v>Temp° F</v>
      </c>
      <c r="O58" s="2" t="str">
        <f t="shared" si="19"/>
        <v>Gran</v>
      </c>
      <c r="P58" s="2" t="str">
        <f t="shared" si="18"/>
        <v>Gran</v>
      </c>
      <c r="Q58" s="2" t="str">
        <f t="shared" si="18"/>
        <v>Gran</v>
      </c>
      <c r="R58" s="2" t="str">
        <f t="shared" si="18"/>
        <v>Liq</v>
      </c>
      <c r="S58" s="2" t="str">
        <f t="shared" si="18"/>
        <v>Liq</v>
      </c>
      <c r="T58" s="2" t="str">
        <f t="shared" si="18"/>
        <v>Liq</v>
      </c>
      <c r="Z58" s="18"/>
      <c r="AA58" s="20"/>
      <c r="AB58" s="20"/>
      <c r="AC58" s="20"/>
      <c r="AD58" s="20"/>
      <c r="AE58" s="20"/>
      <c r="AF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</row>
    <row r="59" spans="14:44">
      <c r="N59" s="31">
        <f t="shared" si="20"/>
        <v>30</v>
      </c>
      <c r="O59" s="17">
        <f>O$26/O9*O$24*O$25/2000*O$49</f>
        <v>10.35</v>
      </c>
      <c r="P59" s="17">
        <f t="shared" ref="P59:Q59" si="21">P$26/P9*P$24*P$25/2000*P$49</f>
        <v>20.7</v>
      </c>
      <c r="Q59" s="17">
        <f t="shared" si="21"/>
        <v>31.049999999999997</v>
      </c>
      <c r="R59" s="4">
        <f>R$27/R9*R$24*R$25*R$49</f>
        <v>1.0435897435897437</v>
      </c>
      <c r="S59" s="4">
        <f t="shared" ref="S59:T59" si="22">S$27/S9*S$24*S$25*S$49</f>
        <v>2.0871794871794873</v>
      </c>
      <c r="T59" s="4">
        <f t="shared" si="22"/>
        <v>3.1307692307692312</v>
      </c>
      <c r="U59" s="17"/>
      <c r="V59" s="17"/>
      <c r="W59" s="17"/>
      <c r="X59" s="17"/>
      <c r="Y59" s="17"/>
      <c r="Z59" s="18"/>
      <c r="AA59" s="20"/>
      <c r="AB59" s="20"/>
      <c r="AC59" s="20"/>
      <c r="AD59" s="20"/>
      <c r="AE59" s="20"/>
      <c r="AF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</row>
    <row r="60" spans="14:44">
      <c r="N60" s="31">
        <f t="shared" si="20"/>
        <v>25</v>
      </c>
      <c r="O60" s="17">
        <f t="shared" ref="O60:Q71" si="23">O$26/O10*O$24*O$25/2000*O$49</f>
        <v>12.9375</v>
      </c>
      <c r="P60" s="17">
        <f t="shared" si="23"/>
        <v>25.875</v>
      </c>
      <c r="Q60" s="17">
        <f t="shared" si="23"/>
        <v>38.8125</v>
      </c>
      <c r="R60" s="4">
        <f t="shared" ref="R60:T71" si="24">R$27/R10*R$24*R$25*R$49</f>
        <v>1.4535714285714287</v>
      </c>
      <c r="S60" s="4">
        <f t="shared" si="24"/>
        <v>2.9071428571428575</v>
      </c>
      <c r="T60" s="4">
        <f t="shared" si="24"/>
        <v>4.3607142857142858</v>
      </c>
      <c r="U60" s="17"/>
      <c r="V60" s="17"/>
      <c r="W60" s="17"/>
      <c r="X60" s="17"/>
      <c r="Y60" s="17"/>
      <c r="AA60" s="20"/>
      <c r="AB60" s="20"/>
      <c r="AC60" s="20"/>
      <c r="AD60" s="20"/>
      <c r="AE60" s="20"/>
      <c r="AF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</row>
    <row r="61" spans="14:44">
      <c r="N61" s="31">
        <f t="shared" si="20"/>
        <v>20</v>
      </c>
      <c r="O61" s="17">
        <f t="shared" si="23"/>
        <v>17.844827586206893</v>
      </c>
      <c r="P61" s="17">
        <f t="shared" si="23"/>
        <v>35.689655172413786</v>
      </c>
      <c r="Q61" s="17">
        <f t="shared" si="23"/>
        <v>53.53448275862069</v>
      </c>
      <c r="R61" s="4">
        <f t="shared" si="24"/>
        <v>1.9380952380952383</v>
      </c>
      <c r="S61" s="4">
        <f t="shared" si="24"/>
        <v>3.8761904761904766</v>
      </c>
      <c r="T61" s="4">
        <f t="shared" si="24"/>
        <v>5.8142857142857141</v>
      </c>
      <c r="U61" s="17"/>
      <c r="V61" s="17"/>
      <c r="W61" s="17"/>
      <c r="X61" s="17"/>
      <c r="Y61" s="17"/>
      <c r="Z61" s="18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</row>
    <row r="62" spans="14:44">
      <c r="N62" s="31">
        <f t="shared" si="20"/>
        <v>15</v>
      </c>
      <c r="O62" s="17">
        <f t="shared" si="23"/>
        <v>26.53846153846154</v>
      </c>
      <c r="P62" s="17">
        <f t="shared" si="23"/>
        <v>53.07692307692308</v>
      </c>
      <c r="Q62" s="17">
        <f t="shared" si="23"/>
        <v>79.615384615384627</v>
      </c>
      <c r="R62" s="4">
        <f t="shared" si="24"/>
        <v>2.5437500000000002</v>
      </c>
      <c r="S62" s="4">
        <f t="shared" si="24"/>
        <v>5.0875000000000004</v>
      </c>
      <c r="T62" s="4">
        <f t="shared" si="24"/>
        <v>7.6312499999999996</v>
      </c>
      <c r="U62" s="17"/>
      <c r="V62" s="17"/>
      <c r="W62" s="17"/>
      <c r="X62" s="17"/>
      <c r="Y62" s="17"/>
      <c r="Z62" s="18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</row>
    <row r="63" spans="14:44">
      <c r="N63" s="31">
        <f t="shared" si="20"/>
        <v>10</v>
      </c>
      <c r="O63" s="17">
        <f t="shared" si="23"/>
        <v>51.75</v>
      </c>
      <c r="P63" s="17">
        <f t="shared" si="23"/>
        <v>103.5</v>
      </c>
      <c r="Q63" s="17">
        <f t="shared" si="23"/>
        <v>155.25</v>
      </c>
      <c r="R63" s="4">
        <f t="shared" si="24"/>
        <v>3.3916666666666671</v>
      </c>
      <c r="S63" s="4">
        <f t="shared" si="24"/>
        <v>6.7833333333333341</v>
      </c>
      <c r="T63" s="4">
        <f t="shared" si="24"/>
        <v>10.175000000000001</v>
      </c>
      <c r="U63" s="17"/>
      <c r="V63" s="17"/>
      <c r="W63" s="17"/>
      <c r="X63" s="17"/>
      <c r="Y63" s="17"/>
      <c r="Z63" s="18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</row>
    <row r="64" spans="14:44">
      <c r="N64" s="31">
        <f t="shared" si="20"/>
        <v>5</v>
      </c>
      <c r="O64" s="17">
        <f t="shared" si="23"/>
        <v>30.441176470588232</v>
      </c>
      <c r="P64" s="17">
        <f t="shared" si="23"/>
        <v>60.882352941176464</v>
      </c>
      <c r="Q64" s="17">
        <f t="shared" si="23"/>
        <v>91.323529411764696</v>
      </c>
      <c r="R64" s="4">
        <f t="shared" si="24"/>
        <v>2.7133333333333334</v>
      </c>
      <c r="S64" s="4">
        <f t="shared" si="24"/>
        <v>5.4266666666666667</v>
      </c>
      <c r="T64" s="4">
        <f t="shared" si="24"/>
        <v>8.14</v>
      </c>
      <c r="U64" s="17"/>
      <c r="V64" s="17"/>
      <c r="W64" s="17"/>
      <c r="X64" s="17"/>
      <c r="Y64" s="17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</row>
    <row r="65" spans="14:44">
      <c r="N65" s="31">
        <f t="shared" si="20"/>
        <v>0</v>
      </c>
      <c r="O65" s="17">
        <f t="shared" si="23"/>
        <v>10349.999999999998</v>
      </c>
      <c r="P65" s="17">
        <f t="shared" si="23"/>
        <v>20699.999999999996</v>
      </c>
      <c r="Q65" s="17">
        <f t="shared" si="23"/>
        <v>31049.999999999996</v>
      </c>
      <c r="R65" s="4">
        <f t="shared" si="24"/>
        <v>407</v>
      </c>
      <c r="S65" s="4">
        <f t="shared" si="24"/>
        <v>814</v>
      </c>
      <c r="T65" s="4">
        <f t="shared" si="24"/>
        <v>1221</v>
      </c>
      <c r="U65" s="17"/>
      <c r="V65" s="17"/>
      <c r="W65" s="17"/>
      <c r="X65" s="17"/>
      <c r="Y65" s="17"/>
      <c r="Z65" s="18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</row>
    <row r="66" spans="14:44">
      <c r="N66" s="31">
        <f t="shared" si="20"/>
        <v>-5</v>
      </c>
      <c r="O66" s="17">
        <f t="shared" si="23"/>
        <v>10349.999999999998</v>
      </c>
      <c r="P66" s="17">
        <f t="shared" si="23"/>
        <v>20699.999999999996</v>
      </c>
      <c r="Q66" s="17">
        <f t="shared" si="23"/>
        <v>31049.999999999996</v>
      </c>
      <c r="R66" s="4">
        <f t="shared" si="24"/>
        <v>407</v>
      </c>
      <c r="S66" s="4">
        <f t="shared" si="24"/>
        <v>814</v>
      </c>
      <c r="T66" s="4">
        <f t="shared" si="24"/>
        <v>1221</v>
      </c>
      <c r="U66" s="17"/>
      <c r="V66" s="17"/>
      <c r="W66" s="17"/>
      <c r="X66" s="17"/>
      <c r="Y66" s="17"/>
      <c r="Z66" s="18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</row>
    <row r="67" spans="14:44">
      <c r="N67" s="31">
        <f t="shared" si="20"/>
        <v>-10</v>
      </c>
      <c r="O67" s="17">
        <f t="shared" si="23"/>
        <v>10349.999999999998</v>
      </c>
      <c r="P67" s="17">
        <f t="shared" si="23"/>
        <v>20699.999999999996</v>
      </c>
      <c r="Q67" s="17">
        <f t="shared" si="23"/>
        <v>31049.999999999996</v>
      </c>
      <c r="R67" s="4">
        <f t="shared" si="24"/>
        <v>407</v>
      </c>
      <c r="S67" s="4">
        <f t="shared" si="24"/>
        <v>814</v>
      </c>
      <c r="T67" s="4">
        <f t="shared" si="24"/>
        <v>1221</v>
      </c>
      <c r="U67" s="17"/>
      <c r="V67" s="17"/>
      <c r="W67" s="17"/>
      <c r="X67" s="17"/>
      <c r="Y67" s="17"/>
      <c r="Z67" s="18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</row>
    <row r="68" spans="14:44">
      <c r="N68" s="31">
        <f t="shared" si="20"/>
        <v>-15</v>
      </c>
      <c r="O68" s="17">
        <f t="shared" si="23"/>
        <v>10349.999999999998</v>
      </c>
      <c r="P68" s="17">
        <f t="shared" si="23"/>
        <v>20699.999999999996</v>
      </c>
      <c r="Q68" s="17">
        <f t="shared" si="23"/>
        <v>31049.999999999996</v>
      </c>
      <c r="R68" s="4">
        <f t="shared" si="24"/>
        <v>407</v>
      </c>
      <c r="S68" s="4">
        <f t="shared" si="24"/>
        <v>814</v>
      </c>
      <c r="T68" s="4">
        <f t="shared" si="24"/>
        <v>1221</v>
      </c>
      <c r="U68" s="17"/>
      <c r="V68" s="17"/>
      <c r="W68" s="17"/>
      <c r="X68" s="17"/>
      <c r="Y68" s="17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</row>
    <row r="69" spans="14:44">
      <c r="N69" s="31">
        <f t="shared" si="20"/>
        <v>-20</v>
      </c>
      <c r="O69" s="17">
        <f t="shared" si="23"/>
        <v>10349.999999999998</v>
      </c>
      <c r="P69" s="17">
        <f t="shared" si="23"/>
        <v>20699.999999999996</v>
      </c>
      <c r="Q69" s="17">
        <f t="shared" si="23"/>
        <v>31049.999999999996</v>
      </c>
      <c r="R69" s="4">
        <f t="shared" si="24"/>
        <v>407</v>
      </c>
      <c r="S69" s="4">
        <f t="shared" si="24"/>
        <v>814</v>
      </c>
      <c r="T69" s="4">
        <f t="shared" si="24"/>
        <v>1221</v>
      </c>
      <c r="U69" s="17"/>
      <c r="V69" s="17"/>
      <c r="W69" s="17"/>
      <c r="X69" s="17"/>
      <c r="Y69" s="17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</row>
    <row r="70" spans="14:44">
      <c r="N70" s="31">
        <f t="shared" si="20"/>
        <v>-25</v>
      </c>
      <c r="O70" s="17">
        <f t="shared" si="23"/>
        <v>10349.999999999998</v>
      </c>
      <c r="P70" s="17">
        <f t="shared" si="23"/>
        <v>20699.999999999996</v>
      </c>
      <c r="Q70" s="17">
        <f t="shared" si="23"/>
        <v>31049.999999999996</v>
      </c>
      <c r="R70" s="4">
        <f t="shared" si="24"/>
        <v>407</v>
      </c>
      <c r="S70" s="4">
        <f t="shared" si="24"/>
        <v>814</v>
      </c>
      <c r="T70" s="4">
        <f t="shared" si="24"/>
        <v>1221</v>
      </c>
      <c r="U70" s="17"/>
      <c r="V70" s="17"/>
      <c r="W70" s="17"/>
      <c r="X70" s="17"/>
      <c r="Y70" s="17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</row>
    <row r="71" spans="14:44">
      <c r="N71" s="31">
        <f t="shared" si="20"/>
        <v>-30</v>
      </c>
      <c r="O71" s="17">
        <f t="shared" si="23"/>
        <v>10349.999999999998</v>
      </c>
      <c r="P71" s="17">
        <f t="shared" si="23"/>
        <v>20699.999999999996</v>
      </c>
      <c r="Q71" s="17">
        <f t="shared" si="23"/>
        <v>31049.999999999996</v>
      </c>
      <c r="R71" s="4">
        <f t="shared" si="24"/>
        <v>407</v>
      </c>
      <c r="S71" s="4">
        <f t="shared" si="24"/>
        <v>814</v>
      </c>
      <c r="T71" s="4">
        <f t="shared" si="24"/>
        <v>1221</v>
      </c>
      <c r="U71" s="17"/>
      <c r="V71" s="17"/>
      <c r="W71" s="17"/>
      <c r="X71" s="17"/>
      <c r="Y71" s="17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</row>
    <row r="72" spans="14:44"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</row>
    <row r="73" spans="14:44"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</row>
    <row r="74" spans="14:44"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</row>
    <row r="75" spans="14:44"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</row>
    <row r="76" spans="14:44"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</row>
    <row r="77" spans="14:44"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</row>
    <row r="78" spans="14:44"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</row>
    <row r="79" spans="14:44"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</row>
    <row r="80" spans="14:44"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</row>
    <row r="81" spans="26:44"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</row>
    <row r="82" spans="26:44"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</row>
    <row r="83" spans="26:44"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</row>
    <row r="84" spans="26:44"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</row>
    <row r="85" spans="26:44">
      <c r="Z85" s="18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</row>
    <row r="86" spans="26:44">
      <c r="Z86" s="18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</row>
    <row r="87" spans="26:44">
      <c r="Z87" s="18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</row>
    <row r="88" spans="26:44">
      <c r="Z88" s="7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</row>
    <row r="89" spans="26:44"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</row>
    <row r="90" spans="26:44">
      <c r="Z90" s="5"/>
      <c r="AA90" s="5"/>
      <c r="AB90" s="6"/>
      <c r="AC90" s="6"/>
      <c r="AD90" s="5"/>
      <c r="AE90" s="6"/>
      <c r="AF90" s="6"/>
      <c r="AG90" s="6"/>
      <c r="AH90" s="6"/>
      <c r="AI90" s="6"/>
      <c r="AJ90" s="6"/>
      <c r="AK90" s="6"/>
      <c r="AL90" s="6"/>
      <c r="AM90" s="5"/>
      <c r="AN90" s="5"/>
      <c r="AO90" s="5"/>
      <c r="AP90" s="5"/>
      <c r="AQ90" s="5"/>
      <c r="AR90" s="5"/>
    </row>
    <row r="91" spans="26:44">
      <c r="Z91" s="5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</row>
    <row r="92" spans="26:44">
      <c r="Z92" s="8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</row>
    <row r="93" spans="26:44"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spans="26:44"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</sheetData>
  <phoneticPr fontId="6" type="noConversion"/>
  <pageMargins left="0.75" right="0.75" top="1" bottom="1" header="0.5" footer="0.5"/>
  <headerFooter>
    <oddFooter>&amp;L&amp;"Calibri,Regular"&amp;K000000MSU Mankato Civil Engineering&amp;C&amp;"Calibri,Regular"&amp;K000000&amp;P of &amp;N&amp;R&amp;"Calibri,Regular"&amp;K000000Salt Brine Blending - Cost Model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BE94"/>
  <sheetViews>
    <sheetView topLeftCell="M47" workbookViewId="0">
      <selection activeCell="F40" sqref="F40:F43"/>
    </sheetView>
  </sheetViews>
  <sheetFormatPr baseColWidth="10" defaultRowHeight="15"/>
  <cols>
    <col min="1" max="1" width="3.5" style="2" customWidth="1"/>
    <col min="2" max="2" width="25" style="2" customWidth="1"/>
    <col min="3" max="3" width="2.83203125" style="2" customWidth="1"/>
    <col min="4" max="4" width="11.83203125" style="2" customWidth="1"/>
    <col min="5" max="5" width="2.83203125" style="2" customWidth="1"/>
    <col min="6" max="6" width="11.83203125" style="2" customWidth="1"/>
    <col min="7" max="7" width="2.83203125" style="2" customWidth="1"/>
    <col min="8" max="8" width="11.83203125" style="2" customWidth="1"/>
    <col min="9" max="9" width="9.83203125" style="2" customWidth="1"/>
    <col min="10" max="12" width="4.83203125" style="2" customWidth="1"/>
    <col min="13" max="38" width="10.83203125" style="2"/>
    <col min="39" max="39" width="17.6640625" style="2" customWidth="1"/>
    <col min="40" max="16384" width="10.83203125" style="2"/>
  </cols>
  <sheetData>
    <row r="1" spans="1:32">
      <c r="A1" s="22" t="s">
        <v>0</v>
      </c>
      <c r="B1" s="22"/>
      <c r="C1" s="22"/>
      <c r="D1" s="22"/>
      <c r="E1" s="22"/>
      <c r="F1" s="24" t="s">
        <v>58</v>
      </c>
      <c r="G1" s="21"/>
      <c r="H1" s="21" t="s">
        <v>2</v>
      </c>
      <c r="I1" s="21"/>
      <c r="J1" s="21"/>
      <c r="K1" s="21"/>
      <c r="L1" s="21"/>
      <c r="N1" s="5" t="s">
        <v>0</v>
      </c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32" ht="30" customHeight="1">
      <c r="A2" s="23" t="s">
        <v>1</v>
      </c>
      <c r="B2" s="22"/>
      <c r="C2" s="22"/>
      <c r="D2" s="22"/>
      <c r="E2" s="22"/>
      <c r="F2" s="24" t="s">
        <v>59</v>
      </c>
      <c r="G2" s="21"/>
      <c r="H2" s="21" t="s">
        <v>90</v>
      </c>
      <c r="I2" s="21"/>
      <c r="J2" s="21"/>
      <c r="K2" s="21"/>
      <c r="L2" s="21"/>
      <c r="N2" s="5" t="s">
        <v>2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25" customHeight="1">
      <c r="A3" s="25" t="s">
        <v>61</v>
      </c>
      <c r="B3" s="22"/>
      <c r="C3" s="22"/>
      <c r="D3" s="22"/>
      <c r="E3" s="22"/>
      <c r="F3" s="22"/>
      <c r="G3" s="22"/>
      <c r="H3" s="22"/>
      <c r="I3" s="22"/>
      <c r="J3" s="22"/>
      <c r="K3" s="32" t="s">
        <v>60</v>
      </c>
      <c r="L3" s="32"/>
      <c r="N3" s="5" t="s">
        <v>1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>
      <c r="A4" s="22"/>
      <c r="B4" s="22" t="s">
        <v>3</v>
      </c>
      <c r="C4" s="9"/>
      <c r="D4" s="22" t="s">
        <v>78</v>
      </c>
      <c r="E4" s="9" t="s">
        <v>50</v>
      </c>
      <c r="F4" s="22" t="s">
        <v>79</v>
      </c>
      <c r="G4" s="9"/>
      <c r="H4" s="22" t="s">
        <v>80</v>
      </c>
      <c r="I4" s="22"/>
      <c r="J4" s="32">
        <v>300</v>
      </c>
      <c r="K4" s="32">
        <v>600</v>
      </c>
      <c r="L4" s="32">
        <v>900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>
      <c r="A5" s="22"/>
      <c r="B5" s="22" t="s">
        <v>23</v>
      </c>
      <c r="C5" s="9"/>
      <c r="D5" s="22" t="s">
        <v>22</v>
      </c>
      <c r="E5" s="9" t="s">
        <v>50</v>
      </c>
      <c r="F5" s="22" t="s">
        <v>24</v>
      </c>
      <c r="G5" s="9"/>
      <c r="H5" s="22" t="s">
        <v>25</v>
      </c>
      <c r="I5" s="22"/>
      <c r="J5" s="29">
        <v>1.5</v>
      </c>
      <c r="K5" s="29">
        <v>1</v>
      </c>
      <c r="L5" s="29">
        <v>0.5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>
      <c r="A6" s="22"/>
      <c r="B6" s="22" t="s">
        <v>12</v>
      </c>
      <c r="C6" s="9"/>
      <c r="D6" s="22" t="s">
        <v>14</v>
      </c>
      <c r="E6" s="9" t="s">
        <v>50</v>
      </c>
      <c r="F6" s="22" t="s">
        <v>15</v>
      </c>
      <c r="G6" s="9"/>
      <c r="H6" s="22" t="s">
        <v>13</v>
      </c>
      <c r="I6" s="22"/>
      <c r="J6" s="29">
        <v>1.1000000000000001</v>
      </c>
      <c r="K6" s="29">
        <v>1</v>
      </c>
      <c r="L6" s="29">
        <v>0.9</v>
      </c>
      <c r="N6" s="5"/>
      <c r="O6" s="5" t="s">
        <v>40</v>
      </c>
      <c r="P6" s="5" t="s">
        <v>40</v>
      </c>
      <c r="Q6" s="5" t="s">
        <v>40</v>
      </c>
      <c r="R6" s="5" t="s">
        <v>40</v>
      </c>
      <c r="S6" s="5" t="s">
        <v>40</v>
      </c>
      <c r="T6" s="5" t="s">
        <v>40</v>
      </c>
      <c r="U6" s="1" t="s">
        <v>81</v>
      </c>
      <c r="V6" s="1"/>
      <c r="W6" s="1"/>
      <c r="X6" s="1"/>
      <c r="Y6" s="1"/>
      <c r="Z6" s="1"/>
      <c r="AA6" s="1" t="s">
        <v>82</v>
      </c>
      <c r="AB6" s="1"/>
      <c r="AC6" s="1"/>
      <c r="AD6" s="1"/>
      <c r="AE6" s="1"/>
      <c r="AF6" s="1"/>
    </row>
    <row r="7" spans="1:32">
      <c r="A7" s="22"/>
      <c r="B7" s="22" t="s">
        <v>4</v>
      </c>
      <c r="C7" s="10"/>
      <c r="D7" s="22" t="s">
        <v>27</v>
      </c>
      <c r="E7" s="10" t="s">
        <v>50</v>
      </c>
      <c r="F7" s="22" t="s">
        <v>28</v>
      </c>
      <c r="G7" s="10"/>
      <c r="H7" s="22" t="s">
        <v>26</v>
      </c>
      <c r="I7" s="22"/>
      <c r="J7" s="30">
        <v>1.25</v>
      </c>
      <c r="K7" s="30">
        <v>1</v>
      </c>
      <c r="L7" s="30">
        <v>0.75</v>
      </c>
      <c r="N7" s="5"/>
      <c r="O7" s="8" t="s">
        <v>47</v>
      </c>
      <c r="P7" s="8" t="s">
        <v>47</v>
      </c>
      <c r="Q7" s="8" t="s">
        <v>47</v>
      </c>
      <c r="R7" s="8" t="s">
        <v>48</v>
      </c>
      <c r="S7" s="8" t="s">
        <v>48</v>
      </c>
      <c r="T7" s="8" t="s">
        <v>48</v>
      </c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32" ht="25" customHeight="1">
      <c r="A8" s="25" t="s">
        <v>5</v>
      </c>
      <c r="B8" s="22"/>
      <c r="C8" s="26"/>
      <c r="D8" s="22"/>
      <c r="E8" s="26"/>
      <c r="F8" s="22"/>
      <c r="G8" s="26"/>
      <c r="H8" s="22"/>
      <c r="I8" s="22"/>
      <c r="J8" s="22"/>
      <c r="K8" s="22"/>
      <c r="L8" s="22"/>
      <c r="N8" s="8" t="s">
        <v>44</v>
      </c>
      <c r="O8" s="12" t="s">
        <v>45</v>
      </c>
      <c r="P8" s="12" t="s">
        <v>45</v>
      </c>
      <c r="Q8" s="12" t="s">
        <v>45</v>
      </c>
      <c r="R8" s="12" t="s">
        <v>46</v>
      </c>
      <c r="S8" s="12" t="s">
        <v>46</v>
      </c>
      <c r="T8" s="12" t="s">
        <v>46</v>
      </c>
      <c r="U8" s="12" t="s">
        <v>45</v>
      </c>
      <c r="V8" s="12" t="s">
        <v>45</v>
      </c>
      <c r="W8" s="12" t="s">
        <v>45</v>
      </c>
      <c r="X8" s="12" t="s">
        <v>45</v>
      </c>
      <c r="Y8" s="12" t="s">
        <v>45</v>
      </c>
      <c r="Z8" s="12" t="s">
        <v>45</v>
      </c>
      <c r="AA8" s="12" t="s">
        <v>46</v>
      </c>
      <c r="AB8" s="12" t="s">
        <v>46</v>
      </c>
      <c r="AC8" s="12" t="s">
        <v>46</v>
      </c>
      <c r="AD8" s="12" t="s">
        <v>46</v>
      </c>
      <c r="AE8" s="12" t="s">
        <v>46</v>
      </c>
      <c r="AF8" s="12" t="s">
        <v>46</v>
      </c>
    </row>
    <row r="9" spans="1:32">
      <c r="A9" s="22"/>
      <c r="B9" s="22" t="s">
        <v>7</v>
      </c>
      <c r="C9" s="9"/>
      <c r="D9" s="22" t="s">
        <v>16</v>
      </c>
      <c r="E9" s="9" t="s">
        <v>50</v>
      </c>
      <c r="F9" s="22" t="s">
        <v>17</v>
      </c>
      <c r="G9" s="9"/>
      <c r="H9" s="22" t="s">
        <v>66</v>
      </c>
      <c r="I9" s="22"/>
      <c r="J9" s="29">
        <v>1.5</v>
      </c>
      <c r="K9" s="29">
        <v>1</v>
      </c>
      <c r="L9" s="29">
        <v>0.5</v>
      </c>
      <c r="N9" s="13">
        <v>30</v>
      </c>
      <c r="O9" s="13">
        <v>10</v>
      </c>
      <c r="P9" s="13">
        <v>10</v>
      </c>
      <c r="Q9" s="13">
        <v>10</v>
      </c>
      <c r="R9" s="13">
        <v>3.9</v>
      </c>
      <c r="S9" s="13">
        <v>3.9</v>
      </c>
      <c r="T9" s="13">
        <v>3.9</v>
      </c>
      <c r="U9" s="13">
        <v>10</v>
      </c>
      <c r="V9" s="13">
        <v>10</v>
      </c>
      <c r="W9" s="13">
        <v>10</v>
      </c>
      <c r="X9" s="13">
        <v>10</v>
      </c>
      <c r="Y9" s="13">
        <v>10</v>
      </c>
      <c r="Z9" s="13">
        <v>10</v>
      </c>
      <c r="AA9" s="13">
        <v>3.9</v>
      </c>
      <c r="AB9" s="13">
        <v>3.9</v>
      </c>
      <c r="AC9" s="13">
        <v>3.9</v>
      </c>
      <c r="AD9" s="13">
        <v>3.9</v>
      </c>
      <c r="AE9" s="13">
        <v>3.9</v>
      </c>
      <c r="AF9" s="13">
        <v>3.9</v>
      </c>
    </row>
    <row r="10" spans="1:32">
      <c r="A10" s="22"/>
      <c r="B10" s="22" t="s">
        <v>18</v>
      </c>
      <c r="C10" s="9"/>
      <c r="D10" s="22" t="s">
        <v>19</v>
      </c>
      <c r="E10" s="9" t="s">
        <v>50</v>
      </c>
      <c r="F10" s="22" t="s">
        <v>20</v>
      </c>
      <c r="G10" s="9"/>
      <c r="H10" s="22" t="s">
        <v>21</v>
      </c>
      <c r="I10" s="22"/>
      <c r="J10" s="30">
        <v>1.25</v>
      </c>
      <c r="K10" s="30">
        <v>1</v>
      </c>
      <c r="L10" s="30">
        <v>0.75</v>
      </c>
      <c r="N10" s="13">
        <f>N9-5</f>
        <v>25</v>
      </c>
      <c r="O10" s="13">
        <v>8</v>
      </c>
      <c r="P10" s="13">
        <v>8</v>
      </c>
      <c r="Q10" s="13">
        <v>8</v>
      </c>
      <c r="R10" s="13">
        <v>2.8</v>
      </c>
      <c r="S10" s="13">
        <v>2.8</v>
      </c>
      <c r="T10" s="13">
        <v>2.8</v>
      </c>
      <c r="U10" s="13">
        <v>8</v>
      </c>
      <c r="V10" s="13">
        <v>8</v>
      </c>
      <c r="W10" s="13">
        <v>8</v>
      </c>
      <c r="X10" s="13">
        <v>8</v>
      </c>
      <c r="Y10" s="13">
        <v>8</v>
      </c>
      <c r="Z10" s="13">
        <v>8</v>
      </c>
      <c r="AA10" s="13">
        <v>2.8</v>
      </c>
      <c r="AB10" s="13">
        <v>2.8</v>
      </c>
      <c r="AC10" s="13">
        <v>2.8</v>
      </c>
      <c r="AD10" s="13">
        <v>2.8</v>
      </c>
      <c r="AE10" s="13">
        <v>2.8</v>
      </c>
      <c r="AF10" s="13">
        <v>2.8</v>
      </c>
    </row>
    <row r="11" spans="1:32" ht="25" customHeight="1">
      <c r="A11" s="25" t="s">
        <v>11</v>
      </c>
      <c r="B11" s="22"/>
      <c r="C11" s="26"/>
      <c r="D11" s="22"/>
      <c r="E11" s="26"/>
      <c r="F11" s="22"/>
      <c r="G11" s="26"/>
      <c r="H11" s="22"/>
      <c r="I11" s="22"/>
      <c r="J11" s="22"/>
      <c r="K11" s="22"/>
      <c r="L11" s="22"/>
      <c r="N11" s="13">
        <f t="shared" ref="N11:N21" si="0">N10-5</f>
        <v>20</v>
      </c>
      <c r="O11" s="13">
        <v>5.8</v>
      </c>
      <c r="P11" s="13">
        <v>5.8</v>
      </c>
      <c r="Q11" s="13">
        <v>5.8</v>
      </c>
      <c r="R11" s="13">
        <v>2.1</v>
      </c>
      <c r="S11" s="13">
        <v>2.1</v>
      </c>
      <c r="T11" s="13">
        <v>2.1</v>
      </c>
      <c r="U11" s="13">
        <v>5.8</v>
      </c>
      <c r="V11" s="13">
        <v>5.8</v>
      </c>
      <c r="W11" s="13">
        <v>5.8</v>
      </c>
      <c r="X11" s="13">
        <v>5.8</v>
      </c>
      <c r="Y11" s="13">
        <v>5.8</v>
      </c>
      <c r="Z11" s="13">
        <v>5.8</v>
      </c>
      <c r="AA11" s="13">
        <v>2.1</v>
      </c>
      <c r="AB11" s="13">
        <v>2.1</v>
      </c>
      <c r="AC11" s="13">
        <v>2.1</v>
      </c>
      <c r="AD11" s="13">
        <v>2.1</v>
      </c>
      <c r="AE11" s="13">
        <v>2.1</v>
      </c>
      <c r="AF11" s="13">
        <v>2.1</v>
      </c>
    </row>
    <row r="12" spans="1:32">
      <c r="A12" s="22"/>
      <c r="B12" s="22" t="s">
        <v>8</v>
      </c>
      <c r="C12" s="9"/>
      <c r="D12" s="22" t="s">
        <v>29</v>
      </c>
      <c r="E12" s="9" t="s">
        <v>50</v>
      </c>
      <c r="F12" s="22" t="s">
        <v>30</v>
      </c>
      <c r="G12" s="9"/>
      <c r="H12" s="22" t="s">
        <v>31</v>
      </c>
      <c r="I12" s="22"/>
      <c r="J12" s="29">
        <v>1.5</v>
      </c>
      <c r="K12" s="29">
        <v>1</v>
      </c>
      <c r="L12" s="29">
        <v>0.5</v>
      </c>
      <c r="N12" s="13">
        <f t="shared" si="0"/>
        <v>15</v>
      </c>
      <c r="O12" s="13">
        <v>3.9</v>
      </c>
      <c r="P12" s="13">
        <v>3.9</v>
      </c>
      <c r="Q12" s="13">
        <v>3.9</v>
      </c>
      <c r="R12" s="13">
        <v>1.6</v>
      </c>
      <c r="S12" s="13">
        <v>1.6</v>
      </c>
      <c r="T12" s="13">
        <v>1.6</v>
      </c>
      <c r="U12" s="13">
        <v>3.9</v>
      </c>
      <c r="V12" s="13">
        <v>3.9</v>
      </c>
      <c r="W12" s="13">
        <v>3.9</v>
      </c>
      <c r="X12" s="13">
        <v>3.9</v>
      </c>
      <c r="Y12" s="13">
        <v>3.9</v>
      </c>
      <c r="Z12" s="13">
        <v>3.9</v>
      </c>
      <c r="AA12" s="13">
        <v>1.6</v>
      </c>
      <c r="AB12" s="13">
        <v>1.6</v>
      </c>
      <c r="AC12" s="13">
        <v>1.6</v>
      </c>
      <c r="AD12" s="13">
        <v>1.6</v>
      </c>
      <c r="AE12" s="13">
        <v>1.6</v>
      </c>
      <c r="AF12" s="13">
        <v>1.6</v>
      </c>
    </row>
    <row r="13" spans="1:32">
      <c r="A13" s="22"/>
      <c r="B13" s="22" t="s">
        <v>9</v>
      </c>
      <c r="C13" s="9"/>
      <c r="D13" s="22" t="s">
        <v>32</v>
      </c>
      <c r="E13" s="9" t="s">
        <v>50</v>
      </c>
      <c r="F13" s="22" t="s">
        <v>33</v>
      </c>
      <c r="G13" s="9"/>
      <c r="H13" s="22" t="s">
        <v>34</v>
      </c>
      <c r="I13" s="22"/>
      <c r="J13" s="30">
        <v>1.25</v>
      </c>
      <c r="K13" s="30">
        <v>1</v>
      </c>
      <c r="L13" s="30">
        <v>0.75</v>
      </c>
      <c r="N13" s="13">
        <f t="shared" si="0"/>
        <v>10</v>
      </c>
      <c r="O13" s="13">
        <v>2</v>
      </c>
      <c r="P13" s="13">
        <v>2</v>
      </c>
      <c r="Q13" s="13">
        <v>2</v>
      </c>
      <c r="R13" s="13">
        <v>1.2</v>
      </c>
      <c r="S13" s="13">
        <v>1.2</v>
      </c>
      <c r="T13" s="13">
        <v>1.2</v>
      </c>
      <c r="U13" s="13">
        <v>2</v>
      </c>
      <c r="V13" s="13">
        <v>2</v>
      </c>
      <c r="W13" s="13">
        <v>2</v>
      </c>
      <c r="X13" s="13">
        <v>2</v>
      </c>
      <c r="Y13" s="13">
        <v>2</v>
      </c>
      <c r="Z13" s="13">
        <v>2</v>
      </c>
      <c r="AA13" s="13">
        <v>1.2</v>
      </c>
      <c r="AB13" s="13">
        <v>1.2</v>
      </c>
      <c r="AC13" s="13">
        <v>1.2</v>
      </c>
      <c r="AD13" s="13">
        <v>1.2</v>
      </c>
      <c r="AE13" s="13">
        <v>1.2</v>
      </c>
      <c r="AF13" s="13">
        <v>1.2</v>
      </c>
    </row>
    <row r="14" spans="1:32">
      <c r="A14" s="22"/>
      <c r="B14" s="22" t="s">
        <v>10</v>
      </c>
      <c r="C14" s="9"/>
      <c r="D14" s="35" t="s">
        <v>88</v>
      </c>
      <c r="E14" s="36" t="s">
        <v>50</v>
      </c>
      <c r="F14" s="35" t="s">
        <v>35</v>
      </c>
      <c r="G14" s="36"/>
      <c r="H14" s="35" t="s">
        <v>89</v>
      </c>
      <c r="I14" s="22"/>
      <c r="J14" s="30">
        <v>1.25</v>
      </c>
      <c r="K14" s="30">
        <v>1</v>
      </c>
      <c r="L14" s="30">
        <v>0.75</v>
      </c>
      <c r="N14" s="13">
        <f t="shared" si="0"/>
        <v>5</v>
      </c>
      <c r="O14" s="13">
        <v>3.4</v>
      </c>
      <c r="P14" s="13">
        <v>3.4</v>
      </c>
      <c r="Q14" s="13">
        <v>3.4</v>
      </c>
      <c r="R14" s="13">
        <v>1.5</v>
      </c>
      <c r="S14" s="13">
        <v>1.5</v>
      </c>
      <c r="T14" s="13">
        <v>1.5</v>
      </c>
      <c r="U14" s="13">
        <v>3.4</v>
      </c>
      <c r="V14" s="13">
        <v>3.4</v>
      </c>
      <c r="W14" s="13">
        <v>3.4</v>
      </c>
      <c r="X14" s="13">
        <v>3.4</v>
      </c>
      <c r="Y14" s="13">
        <v>3.4</v>
      </c>
      <c r="Z14" s="13">
        <v>3.4</v>
      </c>
      <c r="AA14" s="13">
        <v>1.5</v>
      </c>
      <c r="AB14" s="13">
        <v>1.5</v>
      </c>
      <c r="AC14" s="13">
        <v>1.5</v>
      </c>
      <c r="AD14" s="13">
        <v>1.5</v>
      </c>
      <c r="AE14" s="13">
        <v>1.5</v>
      </c>
      <c r="AF14" s="13">
        <v>1.5</v>
      </c>
    </row>
    <row r="15" spans="1:32" ht="25" customHeight="1">
      <c r="A15" s="25" t="s">
        <v>67</v>
      </c>
      <c r="B15" s="22"/>
      <c r="C15" s="29"/>
      <c r="D15" s="22"/>
      <c r="E15" s="26"/>
      <c r="F15" s="22"/>
      <c r="G15" s="22"/>
      <c r="H15" s="22"/>
      <c r="I15" s="22"/>
      <c r="J15" s="22"/>
      <c r="K15" s="22"/>
      <c r="L15" s="22"/>
      <c r="N15" s="13">
        <f t="shared" si="0"/>
        <v>0</v>
      </c>
      <c r="O15" s="13">
        <v>0.01</v>
      </c>
      <c r="P15" s="13">
        <v>0.01</v>
      </c>
      <c r="Q15" s="13">
        <v>0.01</v>
      </c>
      <c r="R15" s="13">
        <v>0.01</v>
      </c>
      <c r="S15" s="13">
        <v>0.01</v>
      </c>
      <c r="T15" s="13">
        <v>0.01</v>
      </c>
      <c r="U15" s="13">
        <v>0.01</v>
      </c>
      <c r="V15" s="13">
        <v>0.01</v>
      </c>
      <c r="W15" s="13">
        <v>0.01</v>
      </c>
      <c r="X15" s="13">
        <v>0.01</v>
      </c>
      <c r="Y15" s="13">
        <v>0.01</v>
      </c>
      <c r="Z15" s="13">
        <v>0.01</v>
      </c>
      <c r="AA15" s="13">
        <v>0.01</v>
      </c>
      <c r="AB15" s="13">
        <v>0.01</v>
      </c>
      <c r="AC15" s="13">
        <v>0.01</v>
      </c>
      <c r="AD15" s="13">
        <v>0.01</v>
      </c>
      <c r="AE15" s="13">
        <v>0.01</v>
      </c>
      <c r="AF15" s="13">
        <v>0.01</v>
      </c>
    </row>
    <row r="16" spans="1:32">
      <c r="A16" s="22"/>
      <c r="B16" s="24"/>
      <c r="C16" s="29"/>
      <c r="D16" s="24" t="s">
        <v>68</v>
      </c>
      <c r="E16" s="9" t="s">
        <v>50</v>
      </c>
      <c r="F16" s="22"/>
      <c r="G16" s="22"/>
      <c r="H16" s="22"/>
      <c r="I16" s="22"/>
      <c r="J16" s="29">
        <v>2.5</v>
      </c>
      <c r="K16" s="29"/>
      <c r="L16" s="29"/>
      <c r="N16" s="13">
        <f t="shared" si="0"/>
        <v>-5</v>
      </c>
      <c r="O16" s="13">
        <v>0.01</v>
      </c>
      <c r="P16" s="13">
        <v>0.01</v>
      </c>
      <c r="Q16" s="13">
        <v>0.01</v>
      </c>
      <c r="R16" s="13">
        <v>0.01</v>
      </c>
      <c r="S16" s="13">
        <v>0.01</v>
      </c>
      <c r="T16" s="13">
        <v>0.01</v>
      </c>
      <c r="U16" s="13">
        <v>0.01</v>
      </c>
      <c r="V16" s="13">
        <v>0.01</v>
      </c>
      <c r="W16" s="13">
        <v>0.01</v>
      </c>
      <c r="X16" s="13">
        <v>0.01</v>
      </c>
      <c r="Y16" s="13">
        <v>0.01</v>
      </c>
      <c r="Z16" s="13">
        <v>0.01</v>
      </c>
      <c r="AA16" s="13">
        <v>0.01</v>
      </c>
      <c r="AB16" s="13">
        <v>0.01</v>
      </c>
      <c r="AC16" s="13">
        <v>0.01</v>
      </c>
      <c r="AD16" s="13">
        <v>0.01</v>
      </c>
      <c r="AE16" s="13">
        <v>0.01</v>
      </c>
      <c r="AF16" s="13">
        <v>0.01</v>
      </c>
    </row>
    <row r="17" spans="1:32">
      <c r="A17" s="22"/>
      <c r="B17" s="24"/>
      <c r="C17" s="29"/>
      <c r="D17" s="24" t="s">
        <v>75</v>
      </c>
      <c r="E17" s="9" t="s">
        <v>50</v>
      </c>
      <c r="F17" s="22"/>
      <c r="G17" s="22"/>
      <c r="H17" s="22"/>
      <c r="I17" s="22"/>
      <c r="J17" s="29">
        <v>2</v>
      </c>
      <c r="K17" s="29"/>
      <c r="L17" s="29"/>
      <c r="N17" s="13">
        <f t="shared" si="0"/>
        <v>-10</v>
      </c>
      <c r="O17" s="13">
        <v>0.01</v>
      </c>
      <c r="P17" s="13">
        <v>0.01</v>
      </c>
      <c r="Q17" s="13">
        <v>0.01</v>
      </c>
      <c r="R17" s="13">
        <v>0.01</v>
      </c>
      <c r="S17" s="13">
        <v>0.01</v>
      </c>
      <c r="T17" s="13">
        <v>0.01</v>
      </c>
      <c r="U17" s="13">
        <v>0.01</v>
      </c>
      <c r="V17" s="13">
        <v>0.01</v>
      </c>
      <c r="W17" s="13">
        <v>0.01</v>
      </c>
      <c r="X17" s="13">
        <v>0.01</v>
      </c>
      <c r="Y17" s="13">
        <v>0.01</v>
      </c>
      <c r="Z17" s="13">
        <v>0.01</v>
      </c>
      <c r="AA17" s="13">
        <v>0.01</v>
      </c>
      <c r="AB17" s="13">
        <v>0.01</v>
      </c>
      <c r="AC17" s="13">
        <v>0.01</v>
      </c>
      <c r="AD17" s="13">
        <v>0.01</v>
      </c>
      <c r="AE17" s="13">
        <v>0.01</v>
      </c>
      <c r="AF17" s="13">
        <v>0.01</v>
      </c>
    </row>
    <row r="18" spans="1:32">
      <c r="A18" s="22"/>
      <c r="B18" s="24"/>
      <c r="C18" s="29"/>
      <c r="D18" s="24" t="s">
        <v>76</v>
      </c>
      <c r="E18" s="9" t="s">
        <v>50</v>
      </c>
      <c r="F18" s="22"/>
      <c r="G18" s="22"/>
      <c r="H18" s="22"/>
      <c r="I18" s="22"/>
      <c r="J18" s="29">
        <v>1.5</v>
      </c>
      <c r="K18" s="29"/>
      <c r="L18" s="29"/>
      <c r="N18" s="13">
        <f t="shared" si="0"/>
        <v>-15</v>
      </c>
      <c r="O18" s="13">
        <v>0.01</v>
      </c>
      <c r="P18" s="13">
        <v>0.01</v>
      </c>
      <c r="Q18" s="13">
        <v>0.01</v>
      </c>
      <c r="R18" s="13">
        <v>0.01</v>
      </c>
      <c r="S18" s="13">
        <v>0.01</v>
      </c>
      <c r="T18" s="13">
        <v>0.01</v>
      </c>
      <c r="U18" s="13">
        <v>0.01</v>
      </c>
      <c r="V18" s="13">
        <v>0.01</v>
      </c>
      <c r="W18" s="13">
        <v>0.01</v>
      </c>
      <c r="X18" s="13">
        <v>0.01</v>
      </c>
      <c r="Y18" s="13">
        <v>0.01</v>
      </c>
      <c r="Z18" s="13">
        <v>0.01</v>
      </c>
      <c r="AA18" s="13">
        <v>0.01</v>
      </c>
      <c r="AB18" s="13">
        <v>0.01</v>
      </c>
      <c r="AC18" s="13">
        <v>0.01</v>
      </c>
      <c r="AD18" s="13">
        <v>0.01</v>
      </c>
      <c r="AE18" s="13">
        <v>0.01</v>
      </c>
      <c r="AF18" s="13">
        <v>0.01</v>
      </c>
    </row>
    <row r="19" spans="1:32">
      <c r="A19" s="22"/>
      <c r="B19" s="24"/>
      <c r="C19" s="29"/>
      <c r="D19" s="24" t="s">
        <v>69</v>
      </c>
      <c r="E19" s="9" t="s">
        <v>50</v>
      </c>
      <c r="F19" s="22" t="s">
        <v>77</v>
      </c>
      <c r="G19" s="22"/>
      <c r="H19" s="22"/>
      <c r="I19" s="22"/>
      <c r="J19" s="29">
        <v>1</v>
      </c>
      <c r="K19" s="29"/>
      <c r="L19" s="29"/>
      <c r="N19" s="13">
        <f t="shared" si="0"/>
        <v>-20</v>
      </c>
      <c r="O19" s="13">
        <v>0.01</v>
      </c>
      <c r="P19" s="13">
        <v>0.01</v>
      </c>
      <c r="Q19" s="13">
        <v>0.01</v>
      </c>
      <c r="R19" s="13">
        <v>0.01</v>
      </c>
      <c r="S19" s="13">
        <v>0.01</v>
      </c>
      <c r="T19" s="13">
        <v>0.01</v>
      </c>
      <c r="U19" s="13">
        <v>0.01</v>
      </c>
      <c r="V19" s="13">
        <v>0.01</v>
      </c>
      <c r="W19" s="13">
        <v>0.01</v>
      </c>
      <c r="X19" s="13">
        <v>0.01</v>
      </c>
      <c r="Y19" s="13">
        <v>0.01</v>
      </c>
      <c r="Z19" s="13">
        <v>0.01</v>
      </c>
      <c r="AA19" s="13">
        <v>0.01</v>
      </c>
      <c r="AB19" s="13">
        <v>0.01</v>
      </c>
      <c r="AC19" s="13">
        <v>0.01</v>
      </c>
      <c r="AD19" s="13">
        <v>0.01</v>
      </c>
      <c r="AE19" s="13">
        <v>0.01</v>
      </c>
      <c r="AF19" s="13">
        <v>0.01</v>
      </c>
    </row>
    <row r="20" spans="1:32">
      <c r="A20" s="22"/>
      <c r="B20" s="24"/>
      <c r="C20" s="29"/>
      <c r="D20" s="24" t="s">
        <v>70</v>
      </c>
      <c r="E20" s="9" t="s">
        <v>50</v>
      </c>
      <c r="F20" s="22"/>
      <c r="G20" s="22"/>
      <c r="H20" s="22"/>
      <c r="I20" s="22"/>
      <c r="J20" s="30">
        <v>0.75</v>
      </c>
      <c r="K20" s="29"/>
      <c r="L20" s="29"/>
      <c r="N20" s="13">
        <f t="shared" si="0"/>
        <v>-25</v>
      </c>
      <c r="O20" s="13">
        <v>0.01</v>
      </c>
      <c r="P20" s="13">
        <v>0.01</v>
      </c>
      <c r="Q20" s="13">
        <v>0.01</v>
      </c>
      <c r="R20" s="13">
        <v>0.01</v>
      </c>
      <c r="S20" s="13">
        <v>0.01</v>
      </c>
      <c r="T20" s="13">
        <v>0.01</v>
      </c>
      <c r="U20" s="13">
        <v>0.01</v>
      </c>
      <c r="V20" s="13">
        <v>0.01</v>
      </c>
      <c r="W20" s="13">
        <v>0.01</v>
      </c>
      <c r="X20" s="13">
        <v>0.01</v>
      </c>
      <c r="Y20" s="13">
        <v>0.01</v>
      </c>
      <c r="Z20" s="13">
        <v>0.01</v>
      </c>
      <c r="AA20" s="13">
        <v>0.01</v>
      </c>
      <c r="AB20" s="13">
        <v>0.01</v>
      </c>
      <c r="AC20" s="13">
        <v>0.01</v>
      </c>
      <c r="AD20" s="13">
        <v>0.01</v>
      </c>
      <c r="AE20" s="13">
        <v>0.01</v>
      </c>
      <c r="AF20" s="13">
        <v>0.01</v>
      </c>
    </row>
    <row r="21" spans="1:32">
      <c r="A21" s="22"/>
      <c r="B21" s="22"/>
      <c r="C21" s="29"/>
      <c r="D21" s="24" t="s">
        <v>71</v>
      </c>
      <c r="E21" s="9" t="s">
        <v>50</v>
      </c>
      <c r="F21" s="22"/>
      <c r="G21" s="22"/>
      <c r="H21" s="22"/>
      <c r="I21" s="22"/>
      <c r="J21" s="30">
        <v>0.5</v>
      </c>
      <c r="K21" s="30"/>
      <c r="L21" s="30"/>
      <c r="N21" s="13">
        <f t="shared" si="0"/>
        <v>-30</v>
      </c>
      <c r="O21" s="13">
        <v>0.01</v>
      </c>
      <c r="P21" s="13">
        <v>0.01</v>
      </c>
      <c r="Q21" s="13">
        <v>0.01</v>
      </c>
      <c r="R21" s="13">
        <v>0.01</v>
      </c>
      <c r="S21" s="13">
        <v>0.01</v>
      </c>
      <c r="T21" s="13">
        <v>0.01</v>
      </c>
      <c r="U21" s="13">
        <v>0.01</v>
      </c>
      <c r="V21" s="13">
        <v>0.01</v>
      </c>
      <c r="W21" s="13">
        <v>0.01</v>
      </c>
      <c r="X21" s="13">
        <v>0.01</v>
      </c>
      <c r="Y21" s="13">
        <v>0.01</v>
      </c>
      <c r="Z21" s="13">
        <v>0.01</v>
      </c>
      <c r="AA21" s="13">
        <v>0.01</v>
      </c>
      <c r="AB21" s="13">
        <v>0.01</v>
      </c>
      <c r="AC21" s="13">
        <v>0.01</v>
      </c>
      <c r="AD21" s="13">
        <v>0.01</v>
      </c>
      <c r="AE21" s="13">
        <v>0.01</v>
      </c>
      <c r="AF21" s="13">
        <v>0.01</v>
      </c>
    </row>
    <row r="22" spans="1:32" ht="10" customHeight="1">
      <c r="A22" s="22"/>
      <c r="B22" s="22"/>
      <c r="C22" s="29"/>
      <c r="D22" s="24"/>
      <c r="E22" s="26"/>
      <c r="F22" s="22"/>
      <c r="G22" s="22"/>
      <c r="H22" s="22"/>
      <c r="I22" s="22"/>
      <c r="J22" s="30"/>
      <c r="K22" s="30"/>
      <c r="L22" s="30"/>
      <c r="N22" s="7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ht="24">
      <c r="A23" s="25" t="s">
        <v>6</v>
      </c>
      <c r="B23" s="22"/>
      <c r="C23" s="9"/>
      <c r="D23" s="22" t="s">
        <v>72</v>
      </c>
      <c r="E23" s="11" t="s">
        <v>50</v>
      </c>
      <c r="F23" s="22" t="s">
        <v>73</v>
      </c>
      <c r="G23" s="9"/>
      <c r="H23" s="22" t="s">
        <v>74</v>
      </c>
      <c r="I23" s="22"/>
      <c r="J23" s="30">
        <v>1.25</v>
      </c>
      <c r="K23" s="30">
        <v>1</v>
      </c>
      <c r="L23" s="30">
        <v>0.75</v>
      </c>
      <c r="N23" s="14" t="s">
        <v>49</v>
      </c>
      <c r="O23" s="8">
        <v>1</v>
      </c>
      <c r="P23" s="8">
        <v>1</v>
      </c>
      <c r="Q23" s="8">
        <v>1</v>
      </c>
      <c r="R23" s="8">
        <v>1</v>
      </c>
      <c r="S23" s="8">
        <v>1</v>
      </c>
      <c r="T23" s="8">
        <v>1</v>
      </c>
      <c r="U23" s="8">
        <v>1</v>
      </c>
      <c r="V23" s="8">
        <v>1</v>
      </c>
      <c r="W23" s="8">
        <v>1</v>
      </c>
      <c r="X23" s="8">
        <v>1</v>
      </c>
      <c r="Y23" s="8">
        <v>1</v>
      </c>
      <c r="Z23" s="8">
        <v>1</v>
      </c>
      <c r="AA23" s="8">
        <v>1</v>
      </c>
      <c r="AB23" s="8">
        <v>1</v>
      </c>
      <c r="AC23" s="8">
        <v>1</v>
      </c>
      <c r="AD23" s="8">
        <v>1</v>
      </c>
      <c r="AE23" s="8">
        <v>1</v>
      </c>
      <c r="AF23" s="8">
        <v>1</v>
      </c>
    </row>
    <row r="24" spans="1:32" ht="25" customHeight="1">
      <c r="A24" s="25" t="s">
        <v>36</v>
      </c>
      <c r="B24" s="22"/>
      <c r="C24" s="29"/>
      <c r="D24" s="22"/>
      <c r="E24" s="28"/>
      <c r="F24" s="22"/>
      <c r="G24" s="22"/>
      <c r="H24" s="22"/>
      <c r="I24" s="22"/>
      <c r="J24" s="22"/>
      <c r="K24" s="22"/>
      <c r="L24" s="22"/>
      <c r="N24" s="14" t="s">
        <v>51</v>
      </c>
      <c r="O24" s="8">
        <f>IF('ADT Eval'!$C$4="Y",'ADT Eval'!$J$4,'ADT Eval'!$K$4)</f>
        <v>600</v>
      </c>
      <c r="P24" s="8">
        <f>'ADT Eval'!$K$4</f>
        <v>600</v>
      </c>
      <c r="Q24" s="8">
        <f>IF('ADT Eval'!$C$4="Y",'ADT Eval'!$L$4,'ADT Eval'!$K$4)</f>
        <v>600</v>
      </c>
      <c r="R24" s="8">
        <f>IF('ADT Eval'!$C$39="Y",'ADT Eval'!$J$39,'ADT Eval'!$K$39)</f>
        <v>20</v>
      </c>
      <c r="S24" s="8">
        <f>'ADT Eval'!$K$39</f>
        <v>20</v>
      </c>
      <c r="T24" s="8">
        <f>IF('ADT Eval'!$C$39="Y",'ADT Eval'!$L$39,'ADT Eval'!$K$39)</f>
        <v>20</v>
      </c>
      <c r="U24" s="8">
        <f>'ADT Eval'!$K$4</f>
        <v>600</v>
      </c>
      <c r="V24" s="8">
        <f>'ADT Eval'!$K$4</f>
        <v>600</v>
      </c>
      <c r="W24" s="8">
        <f>'ADT Eval'!$K$4</f>
        <v>600</v>
      </c>
      <c r="X24" s="8">
        <f>'ADT Eval'!$K$4</f>
        <v>600</v>
      </c>
      <c r="Y24" s="8">
        <f>'ADT Eval'!$K$4</f>
        <v>600</v>
      </c>
      <c r="Z24" s="8">
        <f>'ADT Eval'!$K$4</f>
        <v>600</v>
      </c>
      <c r="AA24" s="8">
        <f>'ADT Eval'!$K$39</f>
        <v>20</v>
      </c>
      <c r="AB24" s="8">
        <f>'ADT Eval'!$K$39</f>
        <v>20</v>
      </c>
      <c r="AC24" s="8">
        <f>'ADT Eval'!$K$39</f>
        <v>20</v>
      </c>
      <c r="AD24" s="8">
        <f>'ADT Eval'!$K$39</f>
        <v>20</v>
      </c>
      <c r="AE24" s="8">
        <f>'ADT Eval'!$K$39</f>
        <v>20</v>
      </c>
      <c r="AF24" s="8">
        <f>'ADT Eval'!$K$39</f>
        <v>20</v>
      </c>
    </row>
    <row r="25" spans="1:32" ht="24">
      <c r="A25" s="22"/>
      <c r="B25" s="22" t="s">
        <v>65</v>
      </c>
      <c r="C25" s="9"/>
      <c r="D25" s="22" t="s">
        <v>55</v>
      </c>
      <c r="E25" s="9" t="s">
        <v>50</v>
      </c>
      <c r="F25" s="22" t="s">
        <v>57</v>
      </c>
      <c r="G25" s="9"/>
      <c r="H25" s="22" t="s">
        <v>56</v>
      </c>
      <c r="I25" s="22"/>
      <c r="J25" s="29">
        <v>1.5</v>
      </c>
      <c r="K25" s="29">
        <v>1</v>
      </c>
      <c r="L25" s="29">
        <v>0.5</v>
      </c>
      <c r="N25" s="14" t="s">
        <v>52</v>
      </c>
      <c r="O25" s="15">
        <f>'ADT Eval'!$F29</f>
        <v>75</v>
      </c>
      <c r="P25" s="15">
        <f>'ADT Eval'!$F29</f>
        <v>75</v>
      </c>
      <c r="Q25" s="15">
        <f>'ADT Eval'!$F29</f>
        <v>75</v>
      </c>
      <c r="R25" s="34">
        <f>$F37</f>
        <v>0.11</v>
      </c>
      <c r="S25" s="34">
        <f t="shared" ref="S25:T25" si="1">$F37</f>
        <v>0.11</v>
      </c>
      <c r="T25" s="34">
        <f t="shared" si="1"/>
        <v>0.11</v>
      </c>
      <c r="U25" s="15">
        <f>'ADT Eval'!$F29</f>
        <v>75</v>
      </c>
      <c r="V25" s="15">
        <f>'ADT Eval'!$F29</f>
        <v>75</v>
      </c>
      <c r="W25" s="15">
        <f>'ADT Eval'!$F29</f>
        <v>75</v>
      </c>
      <c r="X25" s="15">
        <f>'ADT Eval'!$F29</f>
        <v>75</v>
      </c>
      <c r="Y25" s="15">
        <f>'ADT Eval'!$F29</f>
        <v>75</v>
      </c>
      <c r="Z25" s="15">
        <f>'ADT Eval'!$F29</f>
        <v>75</v>
      </c>
      <c r="AA25" s="34">
        <f>$F37</f>
        <v>0.11</v>
      </c>
      <c r="AB25" s="34">
        <f t="shared" ref="AB25:AC25" si="2">$F37</f>
        <v>0.11</v>
      </c>
      <c r="AC25" s="34">
        <f t="shared" si="2"/>
        <v>0.11</v>
      </c>
      <c r="AD25" s="34">
        <f>$F37</f>
        <v>0.11</v>
      </c>
      <c r="AE25" s="34">
        <f t="shared" ref="AE25:AF25" si="3">$F37</f>
        <v>0.11</v>
      </c>
      <c r="AF25" s="34">
        <f t="shared" si="3"/>
        <v>0.11</v>
      </c>
    </row>
    <row r="26" spans="1:32" ht="24">
      <c r="A26" s="22"/>
      <c r="B26" s="22" t="s">
        <v>64</v>
      </c>
      <c r="C26" s="9"/>
      <c r="D26" s="22" t="s">
        <v>55</v>
      </c>
      <c r="E26" s="9" t="s">
        <v>50</v>
      </c>
      <c r="F26" s="22" t="s">
        <v>57</v>
      </c>
      <c r="G26" s="9"/>
      <c r="H26" s="22" t="s">
        <v>56</v>
      </c>
      <c r="I26" s="22"/>
      <c r="J26" s="30">
        <v>1.25</v>
      </c>
      <c r="K26" s="30">
        <v>1</v>
      </c>
      <c r="L26" s="30">
        <v>0.75</v>
      </c>
      <c r="N26" s="14" t="s">
        <v>53</v>
      </c>
      <c r="O26" s="16">
        <v>9.1999999999999993</v>
      </c>
      <c r="P26" s="16">
        <v>9.1999999999999993</v>
      </c>
      <c r="Q26" s="16">
        <v>9.1999999999999993</v>
      </c>
      <c r="R26" s="7"/>
      <c r="S26" s="7"/>
      <c r="T26" s="7"/>
      <c r="U26" s="16">
        <v>9.1999999999999993</v>
      </c>
      <c r="V26" s="16">
        <v>9.1999999999999993</v>
      </c>
      <c r="W26" s="16">
        <v>9.1999999999999993</v>
      </c>
      <c r="X26" s="16">
        <v>9.1999999999999993</v>
      </c>
      <c r="Y26" s="16">
        <v>9.1999999999999993</v>
      </c>
      <c r="Z26" s="16">
        <v>9.1999999999999993</v>
      </c>
      <c r="AA26" s="5"/>
      <c r="AB26" s="5"/>
      <c r="AC26" s="5"/>
      <c r="AD26" s="5"/>
      <c r="AE26" s="5"/>
      <c r="AF26" s="5"/>
    </row>
    <row r="27" spans="1:32" ht="24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N27" s="14" t="s">
        <v>54</v>
      </c>
      <c r="O27" s="16"/>
      <c r="P27" s="5"/>
      <c r="Q27" s="5"/>
      <c r="R27" s="7">
        <v>3.7</v>
      </c>
      <c r="S27" s="7">
        <v>3.7</v>
      </c>
      <c r="T27" s="7">
        <v>3.7</v>
      </c>
      <c r="U27" s="7"/>
      <c r="V27" s="7"/>
      <c r="W27" s="7"/>
      <c r="X27" s="7"/>
      <c r="Y27" s="7"/>
      <c r="Z27" s="7"/>
      <c r="AA27" s="7">
        <v>3.7</v>
      </c>
      <c r="AB27" s="7">
        <v>3.7</v>
      </c>
      <c r="AC27" s="7">
        <v>3.7</v>
      </c>
      <c r="AD27" s="7">
        <v>3.7</v>
      </c>
      <c r="AE27" s="7">
        <v>3.7</v>
      </c>
      <c r="AF27" s="7">
        <v>3.7</v>
      </c>
    </row>
    <row r="28" spans="1:32">
      <c r="A28" s="25" t="s">
        <v>62</v>
      </c>
      <c r="B28" s="22"/>
      <c r="C28" s="22"/>
      <c r="D28" s="22"/>
      <c r="E28" s="22"/>
      <c r="F28" s="25" t="s">
        <v>41</v>
      </c>
      <c r="G28" s="22"/>
      <c r="H28" s="22"/>
      <c r="I28" s="22"/>
      <c r="J28" s="22"/>
      <c r="K28" s="22"/>
      <c r="L28" s="22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>
      <c r="A29" s="9" t="s">
        <v>50</v>
      </c>
      <c r="B29" s="22" t="s">
        <v>37</v>
      </c>
      <c r="C29" s="27" t="s">
        <v>40</v>
      </c>
      <c r="D29" s="22"/>
      <c r="E29" s="22"/>
      <c r="F29" s="4">
        <v>75</v>
      </c>
      <c r="G29" s="22" t="s">
        <v>42</v>
      </c>
      <c r="H29" s="22"/>
      <c r="I29" s="22"/>
      <c r="J29" s="22"/>
      <c r="K29" s="22"/>
      <c r="L29" s="22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ht="51">
      <c r="A30" s="9"/>
      <c r="B30" s="22"/>
      <c r="C30" s="27"/>
      <c r="D30" s="22"/>
      <c r="E30" s="22"/>
      <c r="F30" s="22"/>
      <c r="G30" s="22"/>
      <c r="H30" s="22"/>
      <c r="I30" s="22"/>
      <c r="J30" s="22"/>
      <c r="K30" s="22"/>
      <c r="L30" s="22"/>
      <c r="N30" s="8" t="s">
        <v>44</v>
      </c>
      <c r="O30" s="12" t="str">
        <f>O8</f>
        <v>Rock Salt</v>
      </c>
      <c r="P30" s="12" t="str">
        <f t="shared" ref="P30:Q30" si="4">P8</f>
        <v>Rock Salt</v>
      </c>
      <c r="Q30" s="12" t="str">
        <f t="shared" si="4"/>
        <v>Rock Salt</v>
      </c>
      <c r="R30" s="12" t="str">
        <f>R8</f>
        <v>Salt Brine</v>
      </c>
      <c r="S30" s="12" t="str">
        <f t="shared" ref="S30:AF30" si="5">S8</f>
        <v>Salt Brine</v>
      </c>
      <c r="T30" s="12" t="str">
        <f t="shared" si="5"/>
        <v>Salt Brine</v>
      </c>
      <c r="U30" s="12" t="str">
        <f t="shared" si="5"/>
        <v>Rock Salt</v>
      </c>
      <c r="V30" s="12" t="str">
        <f t="shared" si="5"/>
        <v>Rock Salt</v>
      </c>
      <c r="W30" s="12" t="str">
        <f t="shared" si="5"/>
        <v>Rock Salt</v>
      </c>
      <c r="X30" s="12" t="str">
        <f t="shared" si="5"/>
        <v>Rock Salt</v>
      </c>
      <c r="Y30" s="12" t="str">
        <f t="shared" si="5"/>
        <v>Rock Salt</v>
      </c>
      <c r="Z30" s="12" t="str">
        <f t="shared" si="5"/>
        <v>Rock Salt</v>
      </c>
      <c r="AA30" s="12" t="str">
        <f t="shared" si="5"/>
        <v>Salt Brine</v>
      </c>
      <c r="AB30" s="12" t="str">
        <f t="shared" si="5"/>
        <v>Salt Brine</v>
      </c>
      <c r="AC30" s="12" t="str">
        <f t="shared" si="5"/>
        <v>Salt Brine</v>
      </c>
      <c r="AD30" s="12" t="str">
        <f t="shared" si="5"/>
        <v>Salt Brine</v>
      </c>
      <c r="AE30" s="12" t="str">
        <f t="shared" si="5"/>
        <v>Salt Brine</v>
      </c>
      <c r="AF30" s="12" t="str">
        <f t="shared" si="5"/>
        <v>Salt Brine</v>
      </c>
    </row>
    <row r="31" spans="1:32">
      <c r="A31" s="9"/>
      <c r="B31" s="22"/>
      <c r="C31" s="27"/>
      <c r="D31" s="22"/>
      <c r="E31" s="22"/>
      <c r="F31" s="22"/>
      <c r="G31" s="22"/>
      <c r="H31" s="22"/>
      <c r="I31" s="22"/>
      <c r="J31" s="22"/>
      <c r="K31" s="22"/>
      <c r="L31" s="22"/>
      <c r="N31" s="7"/>
      <c r="O31" s="5" t="s">
        <v>40</v>
      </c>
      <c r="P31" s="5" t="s">
        <v>40</v>
      </c>
      <c r="Q31" s="5" t="s">
        <v>40</v>
      </c>
      <c r="R31" s="5" t="s">
        <v>40</v>
      </c>
      <c r="S31" s="5" t="s">
        <v>40</v>
      </c>
      <c r="T31" s="5" t="s">
        <v>40</v>
      </c>
      <c r="U31" s="5" t="s">
        <v>40</v>
      </c>
      <c r="V31" s="5" t="s">
        <v>40</v>
      </c>
      <c r="W31" s="5" t="s">
        <v>40</v>
      </c>
      <c r="X31" s="5" t="s">
        <v>40</v>
      </c>
      <c r="Y31" s="5" t="s">
        <v>40</v>
      </c>
      <c r="Z31" s="5" t="s">
        <v>40</v>
      </c>
      <c r="AA31" s="5" t="s">
        <v>40</v>
      </c>
      <c r="AB31" s="5" t="s">
        <v>40</v>
      </c>
      <c r="AC31" s="5" t="s">
        <v>40</v>
      </c>
      <c r="AD31" s="5" t="s">
        <v>40</v>
      </c>
      <c r="AE31" s="5" t="s">
        <v>40</v>
      </c>
      <c r="AF31" s="5" t="s">
        <v>40</v>
      </c>
    </row>
    <row r="32" spans="1:32">
      <c r="A32" s="9"/>
      <c r="B32" s="22"/>
      <c r="C32" s="27"/>
      <c r="D32" s="22"/>
      <c r="E32" s="22"/>
      <c r="F32" s="22"/>
      <c r="G32" s="22"/>
      <c r="H32" s="22"/>
      <c r="I32" s="22"/>
      <c r="J32" s="22"/>
      <c r="K32" s="22"/>
      <c r="L32" s="22"/>
      <c r="N32" s="7"/>
      <c r="O32" s="8" t="s">
        <v>47</v>
      </c>
      <c r="P32" s="8" t="s">
        <v>47</v>
      </c>
      <c r="Q32" s="8" t="s">
        <v>47</v>
      </c>
      <c r="R32" s="8" t="s">
        <v>48</v>
      </c>
      <c r="S32" s="8" t="s">
        <v>48</v>
      </c>
      <c r="T32" s="8" t="s">
        <v>48</v>
      </c>
      <c r="U32" s="8" t="s">
        <v>47</v>
      </c>
      <c r="V32" s="8" t="s">
        <v>47</v>
      </c>
      <c r="W32" s="8" t="s">
        <v>47</v>
      </c>
      <c r="X32" s="8" t="s">
        <v>47</v>
      </c>
      <c r="Y32" s="8" t="s">
        <v>47</v>
      </c>
      <c r="Z32" s="8" t="s">
        <v>47</v>
      </c>
      <c r="AA32" s="8" t="s">
        <v>48</v>
      </c>
      <c r="AB32" s="8" t="s">
        <v>48</v>
      </c>
      <c r="AC32" s="8" t="s">
        <v>48</v>
      </c>
      <c r="AD32" s="8" t="s">
        <v>48</v>
      </c>
      <c r="AE32" s="8" t="s">
        <v>48</v>
      </c>
      <c r="AF32" s="8" t="s">
        <v>48</v>
      </c>
    </row>
    <row r="33" spans="1:32">
      <c r="A33" s="9"/>
      <c r="B33" s="22"/>
      <c r="C33" s="27"/>
      <c r="D33" s="22"/>
      <c r="E33" s="22"/>
      <c r="F33" s="22"/>
      <c r="G33" s="22"/>
      <c r="H33" s="22"/>
      <c r="I33" s="22"/>
      <c r="J33" s="22"/>
      <c r="K33" s="22"/>
      <c r="L33" s="22"/>
      <c r="N33" s="19" t="str">
        <f>'ADT Eval'!$A3</f>
        <v>Application Factors - Select levels by placing a "Y" in the appropriate blocks.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>
      <c r="A34" s="9"/>
      <c r="B34" s="22"/>
      <c r="C34" s="27"/>
      <c r="D34" s="22"/>
      <c r="E34" s="22"/>
      <c r="F34" s="22"/>
      <c r="G34" s="22"/>
      <c r="H34" s="22"/>
      <c r="I34" s="22"/>
      <c r="J34" s="22"/>
      <c r="K34" s="22"/>
      <c r="L34" s="22"/>
      <c r="N34" s="18" t="str">
        <f>'ADT Eval'!$B5</f>
        <v>Ice Thickness (inches)</v>
      </c>
      <c r="O34" s="20">
        <f>IF($C5="Y",$J5,$K5)</f>
        <v>1</v>
      </c>
      <c r="P34" s="20">
        <f>$K5</f>
        <v>1</v>
      </c>
      <c r="Q34" s="20">
        <f>IF($G5="Y",$L5,$K5)</f>
        <v>1</v>
      </c>
      <c r="R34" s="20">
        <f>IF($C5="Y",$J5,$K5)</f>
        <v>1</v>
      </c>
      <c r="S34" s="20">
        <f>$K5</f>
        <v>1</v>
      </c>
      <c r="T34" s="20">
        <f>IF($G5="Y",$L5,$K5)</f>
        <v>1</v>
      </c>
      <c r="U34" s="20">
        <f>$K5</f>
        <v>1</v>
      </c>
      <c r="V34" s="20">
        <f t="shared" ref="V34:AF34" si="6">$K5</f>
        <v>1</v>
      </c>
      <c r="W34" s="20">
        <f t="shared" si="6"/>
        <v>1</v>
      </c>
      <c r="X34" s="20">
        <f t="shared" si="6"/>
        <v>1</v>
      </c>
      <c r="Y34" s="20">
        <f t="shared" si="6"/>
        <v>1</v>
      </c>
      <c r="Z34" s="20">
        <f t="shared" si="6"/>
        <v>1</v>
      </c>
      <c r="AA34" s="20">
        <f t="shared" si="6"/>
        <v>1</v>
      </c>
      <c r="AB34" s="20">
        <f t="shared" si="6"/>
        <v>1</v>
      </c>
      <c r="AC34" s="20">
        <f t="shared" si="6"/>
        <v>1</v>
      </c>
      <c r="AD34" s="20">
        <f t="shared" si="6"/>
        <v>1</v>
      </c>
      <c r="AE34" s="20">
        <f t="shared" si="6"/>
        <v>1</v>
      </c>
      <c r="AF34" s="20">
        <f t="shared" si="6"/>
        <v>1</v>
      </c>
    </row>
    <row r="35" spans="1:3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N35" s="18" t="str">
        <f>'ADT Eval'!$B6</f>
        <v>Temperature Movement</v>
      </c>
      <c r="O35" s="20">
        <f t="shared" ref="O35:O43" si="7">IF($C6="Y",$J6,$K6)</f>
        <v>1</v>
      </c>
      <c r="P35" s="20">
        <f t="shared" ref="P35:P43" si="8">$K6</f>
        <v>1</v>
      </c>
      <c r="Q35" s="20">
        <f t="shared" ref="Q35:Q43" si="9">IF($G6="Y",$L6,$K6)</f>
        <v>1</v>
      </c>
      <c r="R35" s="20">
        <f t="shared" ref="R35:R43" si="10">IF($C6="Y",$J6,$K6)</f>
        <v>1</v>
      </c>
      <c r="S35" s="20">
        <f t="shared" ref="S35:S43" si="11">$K6</f>
        <v>1</v>
      </c>
      <c r="T35" s="20">
        <f t="shared" ref="T35:T43" si="12">IF($G6="Y",$L6,$K6)</f>
        <v>1</v>
      </c>
      <c r="U35" s="20">
        <f t="shared" ref="U35:AF43" si="13">$K6</f>
        <v>1</v>
      </c>
      <c r="V35" s="20">
        <f t="shared" si="13"/>
        <v>1</v>
      </c>
      <c r="W35" s="20">
        <f t="shared" si="13"/>
        <v>1</v>
      </c>
      <c r="X35" s="20">
        <f t="shared" si="13"/>
        <v>1</v>
      </c>
      <c r="Y35" s="20">
        <f t="shared" si="13"/>
        <v>1</v>
      </c>
      <c r="Z35" s="20">
        <f t="shared" si="13"/>
        <v>1</v>
      </c>
      <c r="AA35" s="20">
        <f t="shared" si="13"/>
        <v>1</v>
      </c>
      <c r="AB35" s="20">
        <f t="shared" si="13"/>
        <v>1</v>
      </c>
      <c r="AC35" s="20">
        <f t="shared" si="13"/>
        <v>1</v>
      </c>
      <c r="AD35" s="20">
        <f t="shared" si="13"/>
        <v>1</v>
      </c>
      <c r="AE35" s="20">
        <f t="shared" si="13"/>
        <v>1</v>
      </c>
      <c r="AF35" s="20">
        <f t="shared" si="13"/>
        <v>1</v>
      </c>
    </row>
    <row r="36" spans="1:32">
      <c r="A36" s="3" t="s">
        <v>63</v>
      </c>
      <c r="B36" s="22"/>
      <c r="C36" s="22"/>
      <c r="D36" s="22"/>
      <c r="E36" s="22"/>
      <c r="F36" s="25" t="s">
        <v>41</v>
      </c>
      <c r="G36" s="22"/>
      <c r="H36" s="22"/>
      <c r="I36" s="22"/>
      <c r="J36" s="22"/>
      <c r="K36" s="22"/>
      <c r="L36" s="22"/>
      <c r="N36" s="18" t="str">
        <f>'ADT Eval'!$B7</f>
        <v>Repeat Time</v>
      </c>
      <c r="O36" s="20">
        <f t="shared" si="7"/>
        <v>1</v>
      </c>
      <c r="P36" s="20">
        <f t="shared" si="8"/>
        <v>1</v>
      </c>
      <c r="Q36" s="20">
        <f t="shared" si="9"/>
        <v>1</v>
      </c>
      <c r="R36" s="20">
        <f t="shared" si="10"/>
        <v>1</v>
      </c>
      <c r="S36" s="20">
        <f t="shared" si="11"/>
        <v>1</v>
      </c>
      <c r="T36" s="20">
        <f t="shared" si="12"/>
        <v>1</v>
      </c>
      <c r="U36" s="20">
        <f t="shared" si="13"/>
        <v>1</v>
      </c>
      <c r="V36" s="20">
        <f t="shared" si="13"/>
        <v>1</v>
      </c>
      <c r="W36" s="20">
        <f t="shared" si="13"/>
        <v>1</v>
      </c>
      <c r="X36" s="20">
        <f t="shared" si="13"/>
        <v>1</v>
      </c>
      <c r="Y36" s="20">
        <f t="shared" si="13"/>
        <v>1</v>
      </c>
      <c r="Z36" s="20">
        <f t="shared" si="13"/>
        <v>1</v>
      </c>
      <c r="AA36" s="20">
        <f t="shared" si="13"/>
        <v>1</v>
      </c>
      <c r="AB36" s="20">
        <f t="shared" si="13"/>
        <v>1</v>
      </c>
      <c r="AC36" s="20">
        <f t="shared" si="13"/>
        <v>1</v>
      </c>
      <c r="AD36" s="20">
        <f t="shared" si="13"/>
        <v>1</v>
      </c>
      <c r="AE36" s="20">
        <f t="shared" si="13"/>
        <v>1</v>
      </c>
      <c r="AF36" s="20">
        <f t="shared" si="13"/>
        <v>1</v>
      </c>
    </row>
    <row r="37" spans="1:32">
      <c r="A37" s="9" t="s">
        <v>50</v>
      </c>
      <c r="B37" s="22" t="s">
        <v>38</v>
      </c>
      <c r="C37" s="27" t="s">
        <v>39</v>
      </c>
      <c r="D37" s="22"/>
      <c r="E37" s="22"/>
      <c r="F37" s="4">
        <v>0.11</v>
      </c>
      <c r="G37" s="22" t="s">
        <v>43</v>
      </c>
      <c r="H37" s="22"/>
      <c r="I37" s="22"/>
      <c r="J37" s="22"/>
      <c r="K37" s="22"/>
      <c r="L37" s="22"/>
      <c r="N37" s="19" t="str">
        <f>'ADT Eval'!$A8</f>
        <v>Roadway Surface Factors</v>
      </c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1:32">
      <c r="A38" s="9"/>
      <c r="B38" s="22"/>
      <c r="C38" s="27"/>
      <c r="D38" s="22"/>
      <c r="E38" s="22"/>
      <c r="F38" s="22"/>
      <c r="G38" s="22"/>
      <c r="H38" s="22"/>
      <c r="I38" s="22"/>
      <c r="J38" s="22"/>
      <c r="K38" s="22"/>
      <c r="L38" s="22"/>
      <c r="N38" s="18" t="str">
        <f>'ADT Eval'!$B9</f>
        <v>Pavement Material</v>
      </c>
      <c r="O38" s="20">
        <f t="shared" si="7"/>
        <v>1</v>
      </c>
      <c r="P38" s="20">
        <f t="shared" si="8"/>
        <v>1</v>
      </c>
      <c r="Q38" s="20">
        <f t="shared" si="9"/>
        <v>1</v>
      </c>
      <c r="R38" s="20">
        <f t="shared" si="10"/>
        <v>1</v>
      </c>
      <c r="S38" s="20">
        <f t="shared" si="11"/>
        <v>1</v>
      </c>
      <c r="T38" s="20">
        <f t="shared" si="12"/>
        <v>1</v>
      </c>
      <c r="U38" s="20">
        <f t="shared" si="13"/>
        <v>1</v>
      </c>
      <c r="V38" s="20">
        <f t="shared" si="13"/>
        <v>1</v>
      </c>
      <c r="W38" s="20">
        <f t="shared" si="13"/>
        <v>1</v>
      </c>
      <c r="X38" s="20">
        <f t="shared" si="13"/>
        <v>1</v>
      </c>
      <c r="Y38" s="20">
        <f t="shared" si="13"/>
        <v>1</v>
      </c>
      <c r="Z38" s="20">
        <f t="shared" si="13"/>
        <v>1</v>
      </c>
      <c r="AA38" s="20">
        <f t="shared" si="13"/>
        <v>1</v>
      </c>
      <c r="AB38" s="20">
        <f t="shared" si="13"/>
        <v>1</v>
      </c>
      <c r="AC38" s="20">
        <f t="shared" si="13"/>
        <v>1</v>
      </c>
      <c r="AD38" s="20">
        <f t="shared" si="13"/>
        <v>1</v>
      </c>
      <c r="AE38" s="20">
        <f t="shared" si="13"/>
        <v>1</v>
      </c>
      <c r="AF38" s="20">
        <f t="shared" si="13"/>
        <v>1</v>
      </c>
    </row>
    <row r="39" spans="1:32">
      <c r="A39" s="9"/>
      <c r="B39" s="22" t="s">
        <v>3</v>
      </c>
      <c r="C39" s="9"/>
      <c r="D39" s="22" t="s">
        <v>83</v>
      </c>
      <c r="E39" s="9" t="s">
        <v>50</v>
      </c>
      <c r="F39" s="22" t="s">
        <v>84</v>
      </c>
      <c r="G39" s="9"/>
      <c r="H39" s="22" t="s">
        <v>85</v>
      </c>
      <c r="I39" s="22"/>
      <c r="J39" s="32">
        <v>10</v>
      </c>
      <c r="K39" s="32">
        <v>20</v>
      </c>
      <c r="L39" s="32">
        <v>30</v>
      </c>
      <c r="N39" s="18" t="str">
        <f>'ADT Eval'!$B10</f>
        <v>Pavement Surface Age</v>
      </c>
      <c r="O39" s="20">
        <f t="shared" si="7"/>
        <v>1</v>
      </c>
      <c r="P39" s="20">
        <f t="shared" si="8"/>
        <v>1</v>
      </c>
      <c r="Q39" s="20">
        <f t="shared" si="9"/>
        <v>1</v>
      </c>
      <c r="R39" s="20">
        <f t="shared" si="10"/>
        <v>1</v>
      </c>
      <c r="S39" s="20">
        <f t="shared" si="11"/>
        <v>1</v>
      </c>
      <c r="T39" s="20">
        <f t="shared" si="12"/>
        <v>1</v>
      </c>
      <c r="U39" s="20">
        <f t="shared" si="13"/>
        <v>1</v>
      </c>
      <c r="V39" s="20">
        <f t="shared" si="13"/>
        <v>1</v>
      </c>
      <c r="W39" s="20">
        <f t="shared" si="13"/>
        <v>1</v>
      </c>
      <c r="X39" s="20">
        <f t="shared" si="13"/>
        <v>1</v>
      </c>
      <c r="Y39" s="20">
        <f t="shared" si="13"/>
        <v>1</v>
      </c>
      <c r="Z39" s="20">
        <f t="shared" si="13"/>
        <v>1</v>
      </c>
      <c r="AA39" s="20">
        <f t="shared" si="13"/>
        <v>1</v>
      </c>
      <c r="AB39" s="20">
        <f t="shared" si="13"/>
        <v>1</v>
      </c>
      <c r="AC39" s="20">
        <f t="shared" si="13"/>
        <v>1</v>
      </c>
      <c r="AD39" s="20">
        <f t="shared" si="13"/>
        <v>1</v>
      </c>
      <c r="AE39" s="20">
        <f t="shared" si="13"/>
        <v>1</v>
      </c>
      <c r="AF39" s="20">
        <f t="shared" si="13"/>
        <v>1</v>
      </c>
    </row>
    <row r="40" spans="1:32">
      <c r="A40" s="10"/>
      <c r="B40" s="22" t="s">
        <v>86</v>
      </c>
      <c r="C40" s="27"/>
      <c r="D40" s="22"/>
      <c r="E40" s="22"/>
      <c r="F40" s="22"/>
      <c r="G40" s="22"/>
      <c r="H40" s="22"/>
      <c r="I40" s="22"/>
      <c r="J40" s="22"/>
      <c r="K40" s="22"/>
      <c r="L40" s="22"/>
      <c r="N40" s="19" t="str">
        <f>'ADT Eval'!$A11</f>
        <v>Weather Factors</v>
      </c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</row>
    <row r="41" spans="1:32">
      <c r="A41" s="9"/>
      <c r="B41" s="22"/>
      <c r="C41" s="27"/>
      <c r="D41" s="22"/>
      <c r="E41" s="22"/>
      <c r="F41" s="22"/>
      <c r="G41" s="22"/>
      <c r="H41" s="22"/>
      <c r="I41" s="22"/>
      <c r="J41" s="22"/>
      <c r="K41" s="22"/>
      <c r="L41" s="22"/>
      <c r="N41" s="18" t="str">
        <f>'ADT Eval'!$B12</f>
        <v>Sun Condition</v>
      </c>
      <c r="O41" s="20">
        <f t="shared" si="7"/>
        <v>1</v>
      </c>
      <c r="P41" s="20">
        <f t="shared" si="8"/>
        <v>1</v>
      </c>
      <c r="Q41" s="20">
        <f t="shared" si="9"/>
        <v>1</v>
      </c>
      <c r="R41" s="20">
        <f t="shared" si="10"/>
        <v>1</v>
      </c>
      <c r="S41" s="20">
        <f t="shared" si="11"/>
        <v>1</v>
      </c>
      <c r="T41" s="20">
        <f t="shared" si="12"/>
        <v>1</v>
      </c>
      <c r="U41" s="20">
        <f t="shared" si="13"/>
        <v>1</v>
      </c>
      <c r="V41" s="20">
        <f t="shared" si="13"/>
        <v>1</v>
      </c>
      <c r="W41" s="20">
        <f t="shared" si="13"/>
        <v>1</v>
      </c>
      <c r="X41" s="20">
        <f t="shared" si="13"/>
        <v>1</v>
      </c>
      <c r="Y41" s="20">
        <f t="shared" si="13"/>
        <v>1</v>
      </c>
      <c r="Z41" s="20">
        <f t="shared" si="13"/>
        <v>1</v>
      </c>
      <c r="AA41" s="20">
        <f t="shared" si="13"/>
        <v>1</v>
      </c>
      <c r="AB41" s="20">
        <f t="shared" si="13"/>
        <v>1</v>
      </c>
      <c r="AC41" s="20">
        <f t="shared" si="13"/>
        <v>1</v>
      </c>
      <c r="AD41" s="20">
        <f t="shared" si="13"/>
        <v>1</v>
      </c>
      <c r="AE41" s="20">
        <f t="shared" si="13"/>
        <v>1</v>
      </c>
      <c r="AF41" s="20">
        <f t="shared" si="13"/>
        <v>1</v>
      </c>
    </row>
    <row r="42" spans="1:32">
      <c r="A42" s="9"/>
      <c r="B42" s="22"/>
      <c r="C42" s="27"/>
      <c r="D42" s="22"/>
      <c r="E42" s="22"/>
      <c r="F42" s="22"/>
      <c r="G42" s="22"/>
      <c r="H42" s="22"/>
      <c r="I42" s="22"/>
      <c r="J42" s="22"/>
      <c r="K42" s="22"/>
      <c r="L42" s="22"/>
      <c r="N42" s="18" t="str">
        <f>'ADT Eval'!$B13</f>
        <v>Wind Condition</v>
      </c>
      <c r="O42" s="20">
        <f t="shared" si="7"/>
        <v>1</v>
      </c>
      <c r="P42" s="20">
        <f t="shared" si="8"/>
        <v>1</v>
      </c>
      <c r="Q42" s="20">
        <f t="shared" si="9"/>
        <v>1</v>
      </c>
      <c r="R42" s="20">
        <f t="shared" si="10"/>
        <v>1</v>
      </c>
      <c r="S42" s="20">
        <f t="shared" si="11"/>
        <v>1</v>
      </c>
      <c r="T42" s="20">
        <f t="shared" si="12"/>
        <v>1</v>
      </c>
      <c r="U42" s="20">
        <f t="shared" si="13"/>
        <v>1</v>
      </c>
      <c r="V42" s="20">
        <f t="shared" si="13"/>
        <v>1</v>
      </c>
      <c r="W42" s="20">
        <f t="shared" si="13"/>
        <v>1</v>
      </c>
      <c r="X42" s="20">
        <f t="shared" si="13"/>
        <v>1</v>
      </c>
      <c r="Y42" s="20">
        <f t="shared" si="13"/>
        <v>1</v>
      </c>
      <c r="Z42" s="20">
        <f t="shared" si="13"/>
        <v>1</v>
      </c>
      <c r="AA42" s="20">
        <f t="shared" si="13"/>
        <v>1</v>
      </c>
      <c r="AB42" s="20">
        <f t="shared" si="13"/>
        <v>1</v>
      </c>
      <c r="AC42" s="20">
        <f t="shared" si="13"/>
        <v>1</v>
      </c>
      <c r="AD42" s="20">
        <f t="shared" si="13"/>
        <v>1</v>
      </c>
      <c r="AE42" s="20">
        <f t="shared" si="13"/>
        <v>1</v>
      </c>
      <c r="AF42" s="20">
        <f t="shared" si="13"/>
        <v>1</v>
      </c>
    </row>
    <row r="43" spans="1:32">
      <c r="A43" s="9"/>
      <c r="B43" s="22"/>
      <c r="C43" s="27"/>
      <c r="D43" s="22"/>
      <c r="E43" s="22"/>
      <c r="F43" s="22"/>
      <c r="G43" s="22"/>
      <c r="H43" s="22"/>
      <c r="I43" s="22"/>
      <c r="J43" s="22"/>
      <c r="K43" s="22"/>
      <c r="L43" s="22"/>
      <c r="N43" s="18" t="str">
        <f>'ADT Eval'!$B14</f>
        <v>Roadway Shade</v>
      </c>
      <c r="O43" s="20">
        <f t="shared" si="7"/>
        <v>1</v>
      </c>
      <c r="P43" s="20">
        <f t="shared" si="8"/>
        <v>1</v>
      </c>
      <c r="Q43" s="20">
        <f t="shared" si="9"/>
        <v>1</v>
      </c>
      <c r="R43" s="20">
        <f t="shared" si="10"/>
        <v>1</v>
      </c>
      <c r="S43" s="20">
        <f t="shared" si="11"/>
        <v>1</v>
      </c>
      <c r="T43" s="20">
        <f t="shared" si="12"/>
        <v>1</v>
      </c>
      <c r="U43" s="20">
        <f t="shared" si="13"/>
        <v>1</v>
      </c>
      <c r="V43" s="20">
        <f t="shared" si="13"/>
        <v>1</v>
      </c>
      <c r="W43" s="20">
        <f t="shared" si="13"/>
        <v>1</v>
      </c>
      <c r="X43" s="20">
        <f t="shared" si="13"/>
        <v>1</v>
      </c>
      <c r="Y43" s="20">
        <f t="shared" si="13"/>
        <v>1</v>
      </c>
      <c r="Z43" s="20">
        <f t="shared" si="13"/>
        <v>1</v>
      </c>
      <c r="AA43" s="20">
        <f t="shared" si="13"/>
        <v>1</v>
      </c>
      <c r="AB43" s="20">
        <f t="shared" si="13"/>
        <v>1</v>
      </c>
      <c r="AC43" s="20">
        <f t="shared" si="13"/>
        <v>1</v>
      </c>
      <c r="AD43" s="20">
        <f t="shared" si="13"/>
        <v>1</v>
      </c>
      <c r="AE43" s="20">
        <f t="shared" si="13"/>
        <v>1</v>
      </c>
      <c r="AF43" s="20">
        <f t="shared" si="13"/>
        <v>1</v>
      </c>
    </row>
    <row r="44" spans="1:32">
      <c r="N44" s="19" t="str">
        <f>'ADT Eval'!$A23</f>
        <v>Truck Proportion</v>
      </c>
      <c r="O44" s="20">
        <f>IF($C23="Y",$J23,$K23)</f>
        <v>1</v>
      </c>
      <c r="P44" s="20">
        <f>$K23</f>
        <v>1</v>
      </c>
      <c r="Q44" s="20">
        <f>IF($G23="Y",$L23,$K23)</f>
        <v>1</v>
      </c>
      <c r="R44" s="20">
        <f>IF($C23="Y",$J23,$K23)</f>
        <v>1</v>
      </c>
      <c r="S44" s="20">
        <f>$K23</f>
        <v>1</v>
      </c>
      <c r="T44" s="20">
        <f>IF($G23="Y",$L23,$K23)</f>
        <v>1</v>
      </c>
      <c r="U44" s="20">
        <f>$K23</f>
        <v>1</v>
      </c>
      <c r="V44" s="20">
        <f t="shared" ref="V44:AF44" si="14">$K23</f>
        <v>1</v>
      </c>
      <c r="W44" s="20">
        <f t="shared" si="14"/>
        <v>1</v>
      </c>
      <c r="X44" s="20">
        <f t="shared" si="14"/>
        <v>1</v>
      </c>
      <c r="Y44" s="20">
        <f t="shared" si="14"/>
        <v>1</v>
      </c>
      <c r="Z44" s="20">
        <f t="shared" si="14"/>
        <v>1</v>
      </c>
      <c r="AA44" s="20">
        <f t="shared" si="14"/>
        <v>1</v>
      </c>
      <c r="AB44" s="20">
        <f t="shared" si="14"/>
        <v>1</v>
      </c>
      <c r="AC44" s="20">
        <f t="shared" si="14"/>
        <v>1</v>
      </c>
      <c r="AD44" s="20">
        <f t="shared" si="14"/>
        <v>1</v>
      </c>
      <c r="AE44" s="20">
        <f t="shared" si="14"/>
        <v>1</v>
      </c>
      <c r="AF44" s="20">
        <f t="shared" si="14"/>
        <v>1</v>
      </c>
    </row>
    <row r="45" spans="1:32">
      <c r="N45" s="19" t="str">
        <f>'ADT Eval'!$A24</f>
        <v>Environmental Factors</v>
      </c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</row>
    <row r="46" spans="1:32">
      <c r="N46" s="7" t="str">
        <f>'ADT Eval'!$B25</f>
        <v>Corrosion Sensitve Struct.</v>
      </c>
      <c r="O46" s="20">
        <f t="shared" ref="O46:O47" si="15">IF($C25="Y",$J25,$K25)</f>
        <v>1</v>
      </c>
      <c r="P46" s="20">
        <f t="shared" ref="P46:P47" si="16">$K25</f>
        <v>1</v>
      </c>
      <c r="Q46" s="20">
        <f t="shared" ref="Q46:Q47" si="17">IF($G25="Y",$L25,$K25)</f>
        <v>1</v>
      </c>
      <c r="R46" s="20">
        <f t="shared" ref="R46:R47" si="18">IF($C25="Y",$J25,$K25)</f>
        <v>1</v>
      </c>
      <c r="S46" s="20">
        <f t="shared" ref="S46:S47" si="19">$K25</f>
        <v>1</v>
      </c>
      <c r="T46" s="20">
        <f t="shared" ref="T46:T47" si="20">IF($G25="Y",$L25,$K25)</f>
        <v>1</v>
      </c>
      <c r="U46" s="20">
        <f t="shared" ref="U46:AF47" si="21">$K25</f>
        <v>1</v>
      </c>
      <c r="V46" s="20">
        <f t="shared" si="21"/>
        <v>1</v>
      </c>
      <c r="W46" s="20">
        <f t="shared" si="21"/>
        <v>1</v>
      </c>
      <c r="X46" s="20">
        <f t="shared" si="21"/>
        <v>1</v>
      </c>
      <c r="Y46" s="20">
        <f t="shared" si="21"/>
        <v>1</v>
      </c>
      <c r="Z46" s="20">
        <f t="shared" si="21"/>
        <v>1</v>
      </c>
      <c r="AA46" s="20">
        <f t="shared" si="21"/>
        <v>1</v>
      </c>
      <c r="AB46" s="20">
        <f t="shared" si="21"/>
        <v>1</v>
      </c>
      <c r="AC46" s="20">
        <f t="shared" si="21"/>
        <v>1</v>
      </c>
      <c r="AD46" s="20">
        <f t="shared" si="21"/>
        <v>1</v>
      </c>
      <c r="AE46" s="20">
        <f t="shared" si="21"/>
        <v>1</v>
      </c>
      <c r="AF46" s="20">
        <f t="shared" si="21"/>
        <v>1</v>
      </c>
    </row>
    <row r="47" spans="1:32">
      <c r="N47" s="7" t="str">
        <f>'ADT Eval'!$B26</f>
        <v>Environmentally Sensitive</v>
      </c>
      <c r="O47" s="20">
        <f t="shared" si="15"/>
        <v>1</v>
      </c>
      <c r="P47" s="20">
        <f t="shared" si="16"/>
        <v>1</v>
      </c>
      <c r="Q47" s="20">
        <f t="shared" si="17"/>
        <v>1</v>
      </c>
      <c r="R47" s="20">
        <f t="shared" si="18"/>
        <v>1</v>
      </c>
      <c r="S47" s="20">
        <f t="shared" si="19"/>
        <v>1</v>
      </c>
      <c r="T47" s="20">
        <f t="shared" si="20"/>
        <v>1</v>
      </c>
      <c r="U47" s="20">
        <f t="shared" si="21"/>
        <v>1</v>
      </c>
      <c r="V47" s="20">
        <f t="shared" si="21"/>
        <v>1</v>
      </c>
      <c r="W47" s="20">
        <f t="shared" si="21"/>
        <v>1</v>
      </c>
      <c r="X47" s="20">
        <f t="shared" si="21"/>
        <v>1</v>
      </c>
      <c r="Y47" s="20">
        <f t="shared" si="21"/>
        <v>1</v>
      </c>
      <c r="Z47" s="20">
        <f t="shared" si="21"/>
        <v>1</v>
      </c>
      <c r="AA47" s="20">
        <f t="shared" si="21"/>
        <v>1</v>
      </c>
      <c r="AB47" s="20">
        <f t="shared" si="21"/>
        <v>1</v>
      </c>
      <c r="AC47" s="20">
        <f t="shared" si="21"/>
        <v>1</v>
      </c>
      <c r="AD47" s="20">
        <f t="shared" si="21"/>
        <v>1</v>
      </c>
      <c r="AE47" s="20">
        <f t="shared" si="21"/>
        <v>1</v>
      </c>
      <c r="AF47" s="20">
        <f t="shared" si="21"/>
        <v>1</v>
      </c>
    </row>
    <row r="48" spans="1:32">
      <c r="N48" s="19" t="str">
        <f>A15</f>
        <v>Roadway Volume (ADT)</v>
      </c>
      <c r="O48" s="20">
        <f t="shared" ref="O48:T48" si="22">1/$J19</f>
        <v>1</v>
      </c>
      <c r="P48" s="20">
        <f t="shared" si="22"/>
        <v>1</v>
      </c>
      <c r="Q48" s="20">
        <f t="shared" si="22"/>
        <v>1</v>
      </c>
      <c r="R48" s="20">
        <f t="shared" si="22"/>
        <v>1</v>
      </c>
      <c r="S48" s="20">
        <f t="shared" si="22"/>
        <v>1</v>
      </c>
      <c r="T48" s="20">
        <f t="shared" si="22"/>
        <v>1</v>
      </c>
      <c r="U48" s="20">
        <f>1/$J16</f>
        <v>0.4</v>
      </c>
      <c r="V48" s="20">
        <f>1/$J17</f>
        <v>0.5</v>
      </c>
      <c r="W48" s="20">
        <f>1/$J18</f>
        <v>0.66666666666666663</v>
      </c>
      <c r="X48" s="20">
        <f>1/$J19</f>
        <v>1</v>
      </c>
      <c r="Y48" s="20">
        <f>1/$J20</f>
        <v>1.3333333333333333</v>
      </c>
      <c r="Z48" s="20">
        <f>1/$J21</f>
        <v>2</v>
      </c>
      <c r="AA48" s="20">
        <f>1/$J16</f>
        <v>0.4</v>
      </c>
      <c r="AB48" s="20">
        <f>1/$J17</f>
        <v>0.5</v>
      </c>
      <c r="AC48" s="20">
        <f>1/$J18</f>
        <v>0.66666666666666663</v>
      </c>
      <c r="AD48" s="20">
        <f>1/$J19</f>
        <v>1</v>
      </c>
      <c r="AE48" s="20">
        <f>1/$J20</f>
        <v>1.3333333333333333</v>
      </c>
      <c r="AF48" s="20">
        <f>1/$J21</f>
        <v>2</v>
      </c>
    </row>
    <row r="49" spans="14:57">
      <c r="N49" s="2" t="s">
        <v>87</v>
      </c>
      <c r="O49" s="20">
        <f>O34*O35*O36*O38*O39*O41*O42*O43*O44*O46*O47*O48</f>
        <v>1</v>
      </c>
      <c r="P49" s="20">
        <f t="shared" ref="P49:AF49" si="23">P34*P35*P36*P38*P39*P41*P42*P43*P44*P46*P47*P48</f>
        <v>1</v>
      </c>
      <c r="Q49" s="20">
        <f t="shared" si="23"/>
        <v>1</v>
      </c>
      <c r="R49" s="20">
        <f t="shared" si="23"/>
        <v>1</v>
      </c>
      <c r="S49" s="20">
        <f t="shared" si="23"/>
        <v>1</v>
      </c>
      <c r="T49" s="20">
        <f t="shared" si="23"/>
        <v>1</v>
      </c>
      <c r="U49" s="20">
        <f t="shared" si="23"/>
        <v>0.4</v>
      </c>
      <c r="V49" s="20">
        <f t="shared" si="23"/>
        <v>0.5</v>
      </c>
      <c r="W49" s="20">
        <f t="shared" si="23"/>
        <v>0.66666666666666663</v>
      </c>
      <c r="X49" s="20">
        <f t="shared" si="23"/>
        <v>1</v>
      </c>
      <c r="Y49" s="20">
        <f t="shared" si="23"/>
        <v>1.3333333333333333</v>
      </c>
      <c r="Z49" s="20">
        <f t="shared" si="23"/>
        <v>2</v>
      </c>
      <c r="AA49" s="20">
        <f t="shared" si="23"/>
        <v>0.4</v>
      </c>
      <c r="AB49" s="20">
        <f t="shared" si="23"/>
        <v>0.5</v>
      </c>
      <c r="AC49" s="20">
        <f t="shared" si="23"/>
        <v>0.66666666666666663</v>
      </c>
      <c r="AD49" s="20">
        <f t="shared" si="23"/>
        <v>1</v>
      </c>
      <c r="AE49" s="20">
        <f t="shared" si="23"/>
        <v>1.3333333333333333</v>
      </c>
      <c r="AF49" s="20">
        <f t="shared" si="23"/>
        <v>2</v>
      </c>
    </row>
    <row r="50" spans="14:57" ht="59" customHeight="1">
      <c r="N50" s="18"/>
      <c r="O50" s="20"/>
      <c r="P50" s="20"/>
      <c r="Q50" s="20"/>
      <c r="R50" s="20"/>
      <c r="S50" s="20"/>
      <c r="T50" s="20"/>
      <c r="U50" s="33" t="str">
        <f>'ADT Eval'!$D16</f>
        <v>Super Commuter (&gt;30,000 ADT)</v>
      </c>
      <c r="V50" s="33" t="str">
        <f>'ADT Eval'!$D17</f>
        <v>Urban Commuter (10,000-30,000 ADT)</v>
      </c>
      <c r="W50" s="33" t="str">
        <f>'ADT Eval'!$D18</f>
        <v>Rural Commuter (2,000-10,000 ADT)</v>
      </c>
      <c r="X50" s="33" t="str">
        <f>'ADT Eval'!$D19</f>
        <v>Primary (800-2000 ADT)</v>
      </c>
      <c r="Y50" s="33" t="str">
        <f>'ADT Eval'!$D20</f>
        <v>Secondary (&lt;800 ADT)</v>
      </c>
      <c r="Z50" s="33" t="str">
        <f>'ADT Eval'!$D21</f>
        <v>Rural Low Volume</v>
      </c>
      <c r="AA50" s="33" t="str">
        <f>'ADT Eval'!$D16</f>
        <v>Super Commuter (&gt;30,000 ADT)</v>
      </c>
      <c r="AB50" s="33" t="str">
        <f>'ADT Eval'!$D17</f>
        <v>Urban Commuter (10,000-30,000 ADT)</v>
      </c>
      <c r="AC50" s="33" t="str">
        <f>'ADT Eval'!$D18</f>
        <v>Rural Commuter (2,000-10,000 ADT)</v>
      </c>
      <c r="AD50" s="33" t="str">
        <f>'ADT Eval'!$D19</f>
        <v>Primary (800-2000 ADT)</v>
      </c>
      <c r="AE50" s="33" t="str">
        <f>'ADT Eval'!$D20</f>
        <v>Secondary (&lt;800 ADT)</v>
      </c>
      <c r="AF50" s="33" t="str">
        <f>'ADT Eval'!$D21</f>
        <v>Rural Low Volume</v>
      </c>
    </row>
    <row r="51" spans="14:57">
      <c r="AM51" s="18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4:57">
      <c r="AM52" s="18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4:57"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4:57">
      <c r="AM54" s="18"/>
      <c r="AN54" s="20"/>
      <c r="AO54" s="20"/>
      <c r="AP54" s="20"/>
      <c r="AQ54" s="20"/>
      <c r="AR54" s="20"/>
      <c r="AS54" s="20"/>
      <c r="AT54" s="19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4:57">
      <c r="AN55" s="20"/>
      <c r="AO55" s="20"/>
      <c r="AP55" s="20"/>
      <c r="AQ55" s="20"/>
      <c r="AR55" s="20"/>
      <c r="AS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4:57">
      <c r="N56" s="31"/>
      <c r="O56" s="2" t="str">
        <f>O30</f>
        <v>Rock Salt</v>
      </c>
      <c r="P56" s="2" t="str">
        <f t="shared" ref="P56:AF58" si="24">P30</f>
        <v>Rock Salt</v>
      </c>
      <c r="Q56" s="2" t="str">
        <f t="shared" si="24"/>
        <v>Rock Salt</v>
      </c>
      <c r="R56" s="2" t="str">
        <f t="shared" si="24"/>
        <v>Salt Brine</v>
      </c>
      <c r="S56" s="2" t="str">
        <f t="shared" si="24"/>
        <v>Salt Brine</v>
      </c>
      <c r="T56" s="2" t="str">
        <f t="shared" si="24"/>
        <v>Salt Brine</v>
      </c>
      <c r="U56" s="2" t="str">
        <f t="shared" si="24"/>
        <v>Rock Salt</v>
      </c>
      <c r="V56" s="2" t="str">
        <f t="shared" si="24"/>
        <v>Rock Salt</v>
      </c>
      <c r="W56" s="2" t="str">
        <f t="shared" si="24"/>
        <v>Rock Salt</v>
      </c>
      <c r="X56" s="2" t="str">
        <f t="shared" si="24"/>
        <v>Rock Salt</v>
      </c>
      <c r="Y56" s="2" t="str">
        <f t="shared" si="24"/>
        <v>Rock Salt</v>
      </c>
      <c r="Z56" s="2" t="str">
        <f t="shared" si="24"/>
        <v>Rock Salt</v>
      </c>
      <c r="AA56" s="2" t="str">
        <f t="shared" si="24"/>
        <v>Salt Brine</v>
      </c>
      <c r="AB56" s="2" t="str">
        <f t="shared" si="24"/>
        <v>Salt Brine</v>
      </c>
      <c r="AC56" s="2" t="str">
        <f t="shared" si="24"/>
        <v>Salt Brine</v>
      </c>
      <c r="AD56" s="2" t="str">
        <f t="shared" si="24"/>
        <v>Salt Brine</v>
      </c>
      <c r="AE56" s="2" t="str">
        <f t="shared" si="24"/>
        <v>Salt Brine</v>
      </c>
      <c r="AF56" s="2" t="str">
        <f t="shared" si="24"/>
        <v>Salt Brine</v>
      </c>
      <c r="AN56" s="20"/>
      <c r="AO56" s="20"/>
      <c r="AP56" s="20"/>
      <c r="AQ56" s="20"/>
      <c r="AR56" s="20"/>
      <c r="AS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4:57">
      <c r="N57" s="31"/>
      <c r="O57" s="2" t="str">
        <f t="shared" ref="O57:AD58" si="25">O31</f>
        <v>NaCl</v>
      </c>
      <c r="P57" s="2" t="str">
        <f t="shared" si="25"/>
        <v>NaCl</v>
      </c>
      <c r="Q57" s="2" t="str">
        <f t="shared" si="25"/>
        <v>NaCl</v>
      </c>
      <c r="R57" s="2" t="str">
        <f t="shared" si="25"/>
        <v>NaCl</v>
      </c>
      <c r="S57" s="2" t="str">
        <f t="shared" si="25"/>
        <v>NaCl</v>
      </c>
      <c r="T57" s="2" t="str">
        <f t="shared" si="25"/>
        <v>NaCl</v>
      </c>
      <c r="U57" s="2" t="str">
        <f t="shared" si="25"/>
        <v>NaCl</v>
      </c>
      <c r="V57" s="2" t="str">
        <f t="shared" si="25"/>
        <v>NaCl</v>
      </c>
      <c r="W57" s="2" t="str">
        <f t="shared" si="25"/>
        <v>NaCl</v>
      </c>
      <c r="X57" s="2" t="str">
        <f t="shared" si="25"/>
        <v>NaCl</v>
      </c>
      <c r="Y57" s="2" t="str">
        <f t="shared" si="25"/>
        <v>NaCl</v>
      </c>
      <c r="Z57" s="2" t="str">
        <f t="shared" si="25"/>
        <v>NaCl</v>
      </c>
      <c r="AA57" s="2" t="str">
        <f t="shared" si="25"/>
        <v>NaCl</v>
      </c>
      <c r="AB57" s="2" t="str">
        <f t="shared" si="25"/>
        <v>NaCl</v>
      </c>
      <c r="AC57" s="2" t="str">
        <f t="shared" si="25"/>
        <v>NaCl</v>
      </c>
      <c r="AD57" s="2" t="str">
        <f t="shared" si="25"/>
        <v>NaCl</v>
      </c>
      <c r="AE57" s="2" t="str">
        <f t="shared" si="24"/>
        <v>NaCl</v>
      </c>
      <c r="AF57" s="2" t="str">
        <f t="shared" si="24"/>
        <v>NaCl</v>
      </c>
      <c r="AM57" s="18"/>
      <c r="AN57" s="20"/>
      <c r="AO57" s="20"/>
      <c r="AP57" s="20"/>
      <c r="AQ57" s="20"/>
      <c r="AR57" s="20"/>
      <c r="AS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4:57">
      <c r="N58" s="31" t="str">
        <f t="shared" ref="N58:N71" si="26">N8</f>
        <v>Temp° F</v>
      </c>
      <c r="O58" s="2" t="str">
        <f t="shared" si="25"/>
        <v>Gran</v>
      </c>
      <c r="P58" s="2" t="str">
        <f t="shared" si="24"/>
        <v>Gran</v>
      </c>
      <c r="Q58" s="2" t="str">
        <f t="shared" si="24"/>
        <v>Gran</v>
      </c>
      <c r="R58" s="2" t="str">
        <f t="shared" si="24"/>
        <v>Liq</v>
      </c>
      <c r="S58" s="2" t="str">
        <f t="shared" si="24"/>
        <v>Liq</v>
      </c>
      <c r="T58" s="2" t="str">
        <f t="shared" si="24"/>
        <v>Liq</v>
      </c>
      <c r="U58" s="2" t="str">
        <f t="shared" si="25"/>
        <v>Gran</v>
      </c>
      <c r="V58" s="2" t="str">
        <f t="shared" si="24"/>
        <v>Gran</v>
      </c>
      <c r="W58" s="2" t="str">
        <f t="shared" si="24"/>
        <v>Gran</v>
      </c>
      <c r="X58" s="2" t="str">
        <f t="shared" si="24"/>
        <v>Gran</v>
      </c>
      <c r="Y58" s="2" t="str">
        <f t="shared" si="24"/>
        <v>Gran</v>
      </c>
      <c r="Z58" s="2" t="str">
        <f t="shared" si="24"/>
        <v>Gran</v>
      </c>
      <c r="AA58" s="2" t="str">
        <f t="shared" si="24"/>
        <v>Liq</v>
      </c>
      <c r="AB58" s="2" t="str">
        <f t="shared" si="24"/>
        <v>Liq</v>
      </c>
      <c r="AC58" s="2" t="str">
        <f t="shared" si="24"/>
        <v>Liq</v>
      </c>
      <c r="AD58" s="2" t="str">
        <f t="shared" si="24"/>
        <v>Liq</v>
      </c>
      <c r="AE58" s="2" t="str">
        <f t="shared" si="24"/>
        <v>Liq</v>
      </c>
      <c r="AF58" s="2" t="str">
        <f t="shared" si="24"/>
        <v>Liq</v>
      </c>
      <c r="AM58" s="18"/>
      <c r="AN58" s="20"/>
      <c r="AO58" s="20"/>
      <c r="AP58" s="20"/>
      <c r="AQ58" s="20"/>
      <c r="AR58" s="20"/>
      <c r="AS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4:57">
      <c r="N59" s="31">
        <f t="shared" si="26"/>
        <v>30</v>
      </c>
      <c r="O59" s="17">
        <f>O$26/O9*O$24*O$25/2000*O$49</f>
        <v>20.7</v>
      </c>
      <c r="P59" s="17">
        <f t="shared" ref="P59:Q59" si="27">P$26/P9*P$24*P$25/2000*P$49</f>
        <v>20.7</v>
      </c>
      <c r="Q59" s="17">
        <f t="shared" si="27"/>
        <v>20.7</v>
      </c>
      <c r="R59" s="4">
        <f>R$27/R9*R$24*R$25*R$49</f>
        <v>2.0871794871794873</v>
      </c>
      <c r="S59" s="4">
        <f t="shared" ref="S59:T59" si="28">S$27/S9*S$24*S$25*S$49</f>
        <v>2.0871794871794873</v>
      </c>
      <c r="T59" s="4">
        <f t="shared" si="28"/>
        <v>2.0871794871794873</v>
      </c>
      <c r="U59" s="17">
        <f>U$26/U9*U$24*U$25/2000*U$49</f>
        <v>8.2799999999999994</v>
      </c>
      <c r="V59" s="17">
        <f t="shared" ref="V59:W59" si="29">V$26/V9*V$24*V$25/2000*V$49</f>
        <v>10.35</v>
      </c>
      <c r="W59" s="17">
        <f t="shared" si="29"/>
        <v>13.799999999999999</v>
      </c>
      <c r="X59" s="17">
        <f>X$26/X9*X$24*X$25/2000*X$49</f>
        <v>20.7</v>
      </c>
      <c r="Y59" s="17">
        <f t="shared" ref="Y59:Z59" si="30">Y$26/Y9*Y$24*Y$25/2000*Y$49</f>
        <v>27.599999999999998</v>
      </c>
      <c r="Z59" s="17">
        <f t="shared" si="30"/>
        <v>41.4</v>
      </c>
      <c r="AA59" s="4">
        <f>AA$27/AA9*AA$24*AA$25*AA$49</f>
        <v>0.83487179487179497</v>
      </c>
      <c r="AB59" s="4">
        <f t="shared" ref="AB59:AC59" si="31">AB$27/AB9*AB$24*AB$25*AB$49</f>
        <v>1.0435897435897437</v>
      </c>
      <c r="AC59" s="4">
        <f t="shared" si="31"/>
        <v>1.3914529914529914</v>
      </c>
      <c r="AD59" s="4">
        <f>AD$27/AD9*AD$24*AD$25*AD$49</f>
        <v>2.0871794871794873</v>
      </c>
      <c r="AE59" s="4">
        <f t="shared" ref="AE59:AF59" si="32">AE$27/AE9*AE$24*AE$25*AE$49</f>
        <v>2.7829059829059828</v>
      </c>
      <c r="AF59" s="4">
        <f t="shared" si="32"/>
        <v>4.1743589743589746</v>
      </c>
      <c r="AG59" s="17"/>
      <c r="AH59" s="17"/>
      <c r="AI59" s="17"/>
      <c r="AJ59" s="17"/>
      <c r="AK59" s="17"/>
      <c r="AL59" s="17"/>
      <c r="AM59" s="18"/>
      <c r="AN59" s="20"/>
      <c r="AO59" s="20"/>
      <c r="AP59" s="20"/>
      <c r="AQ59" s="20"/>
      <c r="AR59" s="20"/>
      <c r="AS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4:57">
      <c r="N60" s="31">
        <f t="shared" si="26"/>
        <v>25</v>
      </c>
      <c r="O60" s="17">
        <f t="shared" ref="O60:Q71" si="33">O$26/O10*O$24*O$25/2000*O$49</f>
        <v>25.875</v>
      </c>
      <c r="P60" s="17">
        <f t="shared" si="33"/>
        <v>25.875</v>
      </c>
      <c r="Q60" s="17">
        <f t="shared" si="33"/>
        <v>25.875</v>
      </c>
      <c r="R60" s="4">
        <f t="shared" ref="R60:T71" si="34">R$27/R10*R$24*R$25*R$49</f>
        <v>2.9071428571428575</v>
      </c>
      <c r="S60" s="4">
        <f t="shared" si="34"/>
        <v>2.9071428571428575</v>
      </c>
      <c r="T60" s="4">
        <f t="shared" si="34"/>
        <v>2.9071428571428575</v>
      </c>
      <c r="U60" s="17">
        <f t="shared" ref="U60:Z71" si="35">U$26/U10*U$24*U$25/2000*U$49</f>
        <v>10.350000000000001</v>
      </c>
      <c r="V60" s="17">
        <f t="shared" si="35"/>
        <v>12.9375</v>
      </c>
      <c r="W60" s="17">
        <f t="shared" si="35"/>
        <v>17.25</v>
      </c>
      <c r="X60" s="17">
        <f t="shared" si="35"/>
        <v>25.875</v>
      </c>
      <c r="Y60" s="17">
        <f t="shared" si="35"/>
        <v>34.5</v>
      </c>
      <c r="Z60" s="17">
        <f t="shared" si="35"/>
        <v>51.75</v>
      </c>
      <c r="AA60" s="4">
        <f t="shared" ref="AA60:AF71" si="36">AA$27/AA10*AA$24*AA$25*AA$49</f>
        <v>1.162857142857143</v>
      </c>
      <c r="AB60" s="4">
        <f t="shared" si="36"/>
        <v>1.4535714285714287</v>
      </c>
      <c r="AC60" s="4">
        <f t="shared" si="36"/>
        <v>1.9380952380952383</v>
      </c>
      <c r="AD60" s="4">
        <f t="shared" si="36"/>
        <v>2.9071428571428575</v>
      </c>
      <c r="AE60" s="4">
        <f t="shared" si="36"/>
        <v>3.8761904761904766</v>
      </c>
      <c r="AF60" s="4">
        <f t="shared" si="36"/>
        <v>5.8142857142857149</v>
      </c>
      <c r="AG60" s="17"/>
      <c r="AH60" s="17"/>
      <c r="AI60" s="17"/>
      <c r="AJ60" s="17"/>
      <c r="AK60" s="17"/>
      <c r="AL60" s="17"/>
      <c r="AN60" s="20"/>
      <c r="AO60" s="20"/>
      <c r="AP60" s="20"/>
      <c r="AQ60" s="20"/>
      <c r="AR60" s="20"/>
      <c r="AS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4:57">
      <c r="N61" s="31">
        <f t="shared" si="26"/>
        <v>20</v>
      </c>
      <c r="O61" s="17">
        <f t="shared" si="33"/>
        <v>35.689655172413786</v>
      </c>
      <c r="P61" s="17">
        <f t="shared" si="33"/>
        <v>35.689655172413786</v>
      </c>
      <c r="Q61" s="17">
        <f t="shared" si="33"/>
        <v>35.689655172413786</v>
      </c>
      <c r="R61" s="4">
        <f t="shared" si="34"/>
        <v>3.8761904761904766</v>
      </c>
      <c r="S61" s="4">
        <f t="shared" si="34"/>
        <v>3.8761904761904766</v>
      </c>
      <c r="T61" s="4">
        <f t="shared" si="34"/>
        <v>3.8761904761904766</v>
      </c>
      <c r="U61" s="17">
        <f t="shared" si="35"/>
        <v>14.275862068965516</v>
      </c>
      <c r="V61" s="17">
        <f t="shared" si="35"/>
        <v>17.844827586206893</v>
      </c>
      <c r="W61" s="17">
        <f t="shared" si="35"/>
        <v>23.793103448275858</v>
      </c>
      <c r="X61" s="17">
        <f t="shared" si="35"/>
        <v>35.689655172413786</v>
      </c>
      <c r="Y61" s="17">
        <f t="shared" si="35"/>
        <v>47.586206896551715</v>
      </c>
      <c r="Z61" s="17">
        <f t="shared" si="35"/>
        <v>71.379310344827573</v>
      </c>
      <c r="AA61" s="4">
        <f t="shared" si="36"/>
        <v>1.5504761904761908</v>
      </c>
      <c r="AB61" s="4">
        <f t="shared" si="36"/>
        <v>1.9380952380952383</v>
      </c>
      <c r="AC61" s="4">
        <f t="shared" si="36"/>
        <v>2.5841269841269843</v>
      </c>
      <c r="AD61" s="4">
        <f t="shared" si="36"/>
        <v>3.8761904761904766</v>
      </c>
      <c r="AE61" s="4">
        <f t="shared" si="36"/>
        <v>5.1682539682539685</v>
      </c>
      <c r="AF61" s="4">
        <f t="shared" si="36"/>
        <v>7.7523809523809533</v>
      </c>
      <c r="AG61" s="17"/>
      <c r="AH61" s="17"/>
      <c r="AI61" s="17"/>
      <c r="AJ61" s="17"/>
      <c r="AK61" s="17"/>
      <c r="AL61" s="17"/>
      <c r="AM61" s="18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4:57">
      <c r="N62" s="31">
        <f t="shared" si="26"/>
        <v>15</v>
      </c>
      <c r="O62" s="17">
        <f t="shared" si="33"/>
        <v>53.07692307692308</v>
      </c>
      <c r="P62" s="17">
        <f t="shared" si="33"/>
        <v>53.07692307692308</v>
      </c>
      <c r="Q62" s="17">
        <f t="shared" si="33"/>
        <v>53.07692307692308</v>
      </c>
      <c r="R62" s="4">
        <f t="shared" si="34"/>
        <v>5.0875000000000004</v>
      </c>
      <c r="S62" s="4">
        <f t="shared" si="34"/>
        <v>5.0875000000000004</v>
      </c>
      <c r="T62" s="4">
        <f t="shared" si="34"/>
        <v>5.0875000000000004</v>
      </c>
      <c r="U62" s="17">
        <f t="shared" si="35"/>
        <v>21.230769230769234</v>
      </c>
      <c r="V62" s="17">
        <f t="shared" si="35"/>
        <v>26.53846153846154</v>
      </c>
      <c r="W62" s="17">
        <f t="shared" si="35"/>
        <v>35.384615384615387</v>
      </c>
      <c r="X62" s="17">
        <f t="shared" si="35"/>
        <v>53.07692307692308</v>
      </c>
      <c r="Y62" s="17">
        <f t="shared" si="35"/>
        <v>70.769230769230774</v>
      </c>
      <c r="Z62" s="17">
        <f t="shared" si="35"/>
        <v>106.15384615384616</v>
      </c>
      <c r="AA62" s="4">
        <f t="shared" si="36"/>
        <v>2.0350000000000001</v>
      </c>
      <c r="AB62" s="4">
        <f t="shared" si="36"/>
        <v>2.5437500000000002</v>
      </c>
      <c r="AC62" s="4">
        <f t="shared" si="36"/>
        <v>3.3916666666666666</v>
      </c>
      <c r="AD62" s="4">
        <f t="shared" si="36"/>
        <v>5.0875000000000004</v>
      </c>
      <c r="AE62" s="4">
        <f t="shared" si="36"/>
        <v>6.7833333333333332</v>
      </c>
      <c r="AF62" s="4">
        <f t="shared" si="36"/>
        <v>10.175000000000001</v>
      </c>
      <c r="AG62" s="17"/>
      <c r="AH62" s="17"/>
      <c r="AI62" s="17"/>
      <c r="AJ62" s="17"/>
      <c r="AK62" s="17"/>
      <c r="AL62" s="17"/>
      <c r="AM62" s="18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4:57">
      <c r="N63" s="31">
        <f t="shared" si="26"/>
        <v>10</v>
      </c>
      <c r="O63" s="17">
        <f t="shared" si="33"/>
        <v>103.5</v>
      </c>
      <c r="P63" s="17">
        <f t="shared" si="33"/>
        <v>103.5</v>
      </c>
      <c r="Q63" s="17">
        <f t="shared" si="33"/>
        <v>103.5</v>
      </c>
      <c r="R63" s="4">
        <f t="shared" si="34"/>
        <v>6.7833333333333341</v>
      </c>
      <c r="S63" s="4">
        <f t="shared" si="34"/>
        <v>6.7833333333333341</v>
      </c>
      <c r="T63" s="4">
        <f t="shared" si="34"/>
        <v>6.7833333333333341</v>
      </c>
      <c r="U63" s="17">
        <f t="shared" si="35"/>
        <v>41.400000000000006</v>
      </c>
      <c r="V63" s="17">
        <f t="shared" si="35"/>
        <v>51.75</v>
      </c>
      <c r="W63" s="17">
        <f t="shared" si="35"/>
        <v>69</v>
      </c>
      <c r="X63" s="17">
        <f t="shared" si="35"/>
        <v>103.5</v>
      </c>
      <c r="Y63" s="17">
        <f t="shared" si="35"/>
        <v>138</v>
      </c>
      <c r="Z63" s="17">
        <f t="shared" si="35"/>
        <v>207</v>
      </c>
      <c r="AA63" s="4">
        <f t="shared" si="36"/>
        <v>2.7133333333333338</v>
      </c>
      <c r="AB63" s="4">
        <f t="shared" si="36"/>
        <v>3.3916666666666671</v>
      </c>
      <c r="AC63" s="4">
        <f t="shared" si="36"/>
        <v>4.5222222222222221</v>
      </c>
      <c r="AD63" s="4">
        <f t="shared" si="36"/>
        <v>6.7833333333333341</v>
      </c>
      <c r="AE63" s="4">
        <f t="shared" si="36"/>
        <v>9.0444444444444443</v>
      </c>
      <c r="AF63" s="4">
        <f t="shared" si="36"/>
        <v>13.566666666666668</v>
      </c>
      <c r="AG63" s="17"/>
      <c r="AH63" s="17"/>
      <c r="AI63" s="17"/>
      <c r="AJ63" s="17"/>
      <c r="AK63" s="17"/>
      <c r="AL63" s="17"/>
      <c r="AM63" s="18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4:57">
      <c r="N64" s="31">
        <f t="shared" si="26"/>
        <v>5</v>
      </c>
      <c r="O64" s="17">
        <f t="shared" si="33"/>
        <v>60.882352941176464</v>
      </c>
      <c r="P64" s="17">
        <f t="shared" si="33"/>
        <v>60.882352941176464</v>
      </c>
      <c r="Q64" s="17">
        <f t="shared" si="33"/>
        <v>60.882352941176464</v>
      </c>
      <c r="R64" s="4">
        <f t="shared" si="34"/>
        <v>5.4266666666666667</v>
      </c>
      <c r="S64" s="4">
        <f t="shared" si="34"/>
        <v>5.4266666666666667</v>
      </c>
      <c r="T64" s="4">
        <f t="shared" si="34"/>
        <v>5.4266666666666667</v>
      </c>
      <c r="U64" s="17">
        <f t="shared" si="35"/>
        <v>24.352941176470587</v>
      </c>
      <c r="V64" s="17">
        <f t="shared" si="35"/>
        <v>30.441176470588232</v>
      </c>
      <c r="W64" s="17">
        <f t="shared" si="35"/>
        <v>40.588235294117638</v>
      </c>
      <c r="X64" s="17">
        <f t="shared" si="35"/>
        <v>60.882352941176464</v>
      </c>
      <c r="Y64" s="17">
        <f t="shared" si="35"/>
        <v>81.176470588235276</v>
      </c>
      <c r="Z64" s="17">
        <f t="shared" si="35"/>
        <v>121.76470588235293</v>
      </c>
      <c r="AA64" s="4">
        <f t="shared" si="36"/>
        <v>2.170666666666667</v>
      </c>
      <c r="AB64" s="4">
        <f t="shared" si="36"/>
        <v>2.7133333333333334</v>
      </c>
      <c r="AC64" s="4">
        <f t="shared" si="36"/>
        <v>3.6177777777777775</v>
      </c>
      <c r="AD64" s="4">
        <f t="shared" si="36"/>
        <v>5.4266666666666667</v>
      </c>
      <c r="AE64" s="4">
        <f t="shared" si="36"/>
        <v>7.2355555555555551</v>
      </c>
      <c r="AF64" s="4">
        <f t="shared" si="36"/>
        <v>10.853333333333333</v>
      </c>
      <c r="AG64" s="17"/>
      <c r="AH64" s="17"/>
      <c r="AI64" s="17"/>
      <c r="AJ64" s="17"/>
      <c r="AK64" s="17"/>
      <c r="AL64" s="17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4:57">
      <c r="N65" s="31">
        <f t="shared" si="26"/>
        <v>0</v>
      </c>
      <c r="O65" s="17">
        <f t="shared" si="33"/>
        <v>20699.999999999996</v>
      </c>
      <c r="P65" s="17">
        <f t="shared" si="33"/>
        <v>20699.999999999996</v>
      </c>
      <c r="Q65" s="17">
        <f t="shared" si="33"/>
        <v>20699.999999999996</v>
      </c>
      <c r="R65" s="4">
        <f t="shared" si="34"/>
        <v>814</v>
      </c>
      <c r="S65" s="4">
        <f t="shared" si="34"/>
        <v>814</v>
      </c>
      <c r="T65" s="4">
        <f t="shared" si="34"/>
        <v>814</v>
      </c>
      <c r="U65" s="17">
        <f t="shared" si="35"/>
        <v>8279.9999999999982</v>
      </c>
      <c r="V65" s="17">
        <f t="shared" si="35"/>
        <v>10349.999999999998</v>
      </c>
      <c r="W65" s="17">
        <f t="shared" si="35"/>
        <v>13799.999999999996</v>
      </c>
      <c r="X65" s="17">
        <f t="shared" si="35"/>
        <v>20699.999999999996</v>
      </c>
      <c r="Y65" s="17">
        <f t="shared" si="35"/>
        <v>27599.999999999993</v>
      </c>
      <c r="Z65" s="17">
        <f t="shared" si="35"/>
        <v>41399.999999999993</v>
      </c>
      <c r="AA65" s="4">
        <f t="shared" si="36"/>
        <v>325.60000000000002</v>
      </c>
      <c r="AB65" s="4">
        <f t="shared" si="36"/>
        <v>407</v>
      </c>
      <c r="AC65" s="4">
        <f t="shared" si="36"/>
        <v>542.66666666666663</v>
      </c>
      <c r="AD65" s="4">
        <f t="shared" si="36"/>
        <v>814</v>
      </c>
      <c r="AE65" s="4">
        <f t="shared" si="36"/>
        <v>1085.3333333333333</v>
      </c>
      <c r="AF65" s="4">
        <f t="shared" si="36"/>
        <v>1628</v>
      </c>
      <c r="AG65" s="17"/>
      <c r="AH65" s="17"/>
      <c r="AI65" s="17"/>
      <c r="AJ65" s="17"/>
      <c r="AK65" s="17"/>
      <c r="AL65" s="17"/>
      <c r="AM65" s="18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4:57">
      <c r="N66" s="31">
        <f t="shared" si="26"/>
        <v>-5</v>
      </c>
      <c r="O66" s="17">
        <f t="shared" si="33"/>
        <v>20699.999999999996</v>
      </c>
      <c r="P66" s="17">
        <f t="shared" si="33"/>
        <v>20699.999999999996</v>
      </c>
      <c r="Q66" s="17">
        <f t="shared" si="33"/>
        <v>20699.999999999996</v>
      </c>
      <c r="R66" s="4">
        <f t="shared" si="34"/>
        <v>814</v>
      </c>
      <c r="S66" s="4">
        <f t="shared" si="34"/>
        <v>814</v>
      </c>
      <c r="T66" s="4">
        <f t="shared" si="34"/>
        <v>814</v>
      </c>
      <c r="U66" s="17">
        <f t="shared" si="35"/>
        <v>8279.9999999999982</v>
      </c>
      <c r="V66" s="17">
        <f t="shared" si="35"/>
        <v>10349.999999999998</v>
      </c>
      <c r="W66" s="17">
        <f t="shared" si="35"/>
        <v>13799.999999999996</v>
      </c>
      <c r="X66" s="17">
        <f t="shared" si="35"/>
        <v>20699.999999999996</v>
      </c>
      <c r="Y66" s="17">
        <f t="shared" si="35"/>
        <v>27599.999999999993</v>
      </c>
      <c r="Z66" s="17">
        <f t="shared" si="35"/>
        <v>41399.999999999993</v>
      </c>
      <c r="AA66" s="4">
        <f t="shared" si="36"/>
        <v>325.60000000000002</v>
      </c>
      <c r="AB66" s="4">
        <f t="shared" si="36"/>
        <v>407</v>
      </c>
      <c r="AC66" s="4">
        <f t="shared" si="36"/>
        <v>542.66666666666663</v>
      </c>
      <c r="AD66" s="4">
        <f t="shared" si="36"/>
        <v>814</v>
      </c>
      <c r="AE66" s="4">
        <f t="shared" si="36"/>
        <v>1085.3333333333333</v>
      </c>
      <c r="AF66" s="4">
        <f t="shared" si="36"/>
        <v>1628</v>
      </c>
      <c r="AG66" s="17"/>
      <c r="AH66" s="17"/>
      <c r="AI66" s="17"/>
      <c r="AJ66" s="17"/>
      <c r="AK66" s="17"/>
      <c r="AL66" s="17"/>
      <c r="AM66" s="18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4:57">
      <c r="N67" s="31">
        <f t="shared" si="26"/>
        <v>-10</v>
      </c>
      <c r="O67" s="17">
        <f t="shared" si="33"/>
        <v>20699.999999999996</v>
      </c>
      <c r="P67" s="17">
        <f t="shared" si="33"/>
        <v>20699.999999999996</v>
      </c>
      <c r="Q67" s="17">
        <f t="shared" si="33"/>
        <v>20699.999999999996</v>
      </c>
      <c r="R67" s="4">
        <f t="shared" si="34"/>
        <v>814</v>
      </c>
      <c r="S67" s="4">
        <f t="shared" si="34"/>
        <v>814</v>
      </c>
      <c r="T67" s="4">
        <f t="shared" si="34"/>
        <v>814</v>
      </c>
      <c r="U67" s="17">
        <f t="shared" si="35"/>
        <v>8279.9999999999982</v>
      </c>
      <c r="V67" s="17">
        <f t="shared" si="35"/>
        <v>10349.999999999998</v>
      </c>
      <c r="W67" s="17">
        <f t="shared" si="35"/>
        <v>13799.999999999996</v>
      </c>
      <c r="X67" s="17">
        <f t="shared" si="35"/>
        <v>20699.999999999996</v>
      </c>
      <c r="Y67" s="17">
        <f t="shared" si="35"/>
        <v>27599.999999999993</v>
      </c>
      <c r="Z67" s="17">
        <f t="shared" si="35"/>
        <v>41399.999999999993</v>
      </c>
      <c r="AA67" s="4">
        <f t="shared" si="36"/>
        <v>325.60000000000002</v>
      </c>
      <c r="AB67" s="4">
        <f t="shared" si="36"/>
        <v>407</v>
      </c>
      <c r="AC67" s="4">
        <f t="shared" si="36"/>
        <v>542.66666666666663</v>
      </c>
      <c r="AD67" s="4">
        <f t="shared" si="36"/>
        <v>814</v>
      </c>
      <c r="AE67" s="4">
        <f t="shared" si="36"/>
        <v>1085.3333333333333</v>
      </c>
      <c r="AF67" s="4">
        <f t="shared" si="36"/>
        <v>1628</v>
      </c>
      <c r="AG67" s="17"/>
      <c r="AH67" s="17"/>
      <c r="AI67" s="17"/>
      <c r="AJ67" s="17"/>
      <c r="AK67" s="17"/>
      <c r="AL67" s="17"/>
      <c r="AM67" s="18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4:57">
      <c r="N68" s="31">
        <f t="shared" si="26"/>
        <v>-15</v>
      </c>
      <c r="O68" s="17">
        <f t="shared" si="33"/>
        <v>20699.999999999996</v>
      </c>
      <c r="P68" s="17">
        <f t="shared" si="33"/>
        <v>20699.999999999996</v>
      </c>
      <c r="Q68" s="17">
        <f t="shared" si="33"/>
        <v>20699.999999999996</v>
      </c>
      <c r="R68" s="4">
        <f t="shared" si="34"/>
        <v>814</v>
      </c>
      <c r="S68" s="4">
        <f t="shared" si="34"/>
        <v>814</v>
      </c>
      <c r="T68" s="4">
        <f t="shared" si="34"/>
        <v>814</v>
      </c>
      <c r="U68" s="17">
        <f t="shared" si="35"/>
        <v>8279.9999999999982</v>
      </c>
      <c r="V68" s="17">
        <f t="shared" si="35"/>
        <v>10349.999999999998</v>
      </c>
      <c r="W68" s="17">
        <f t="shared" si="35"/>
        <v>13799.999999999996</v>
      </c>
      <c r="X68" s="17">
        <f t="shared" si="35"/>
        <v>20699.999999999996</v>
      </c>
      <c r="Y68" s="17">
        <f t="shared" si="35"/>
        <v>27599.999999999993</v>
      </c>
      <c r="Z68" s="17">
        <f t="shared" si="35"/>
        <v>41399.999999999993</v>
      </c>
      <c r="AA68" s="4">
        <f t="shared" si="36"/>
        <v>325.60000000000002</v>
      </c>
      <c r="AB68" s="4">
        <f t="shared" si="36"/>
        <v>407</v>
      </c>
      <c r="AC68" s="4">
        <f t="shared" si="36"/>
        <v>542.66666666666663</v>
      </c>
      <c r="AD68" s="4">
        <f t="shared" si="36"/>
        <v>814</v>
      </c>
      <c r="AE68" s="4">
        <f t="shared" si="36"/>
        <v>1085.3333333333333</v>
      </c>
      <c r="AF68" s="4">
        <f t="shared" si="36"/>
        <v>1628</v>
      </c>
      <c r="AG68" s="17"/>
      <c r="AH68" s="17"/>
      <c r="AI68" s="17"/>
      <c r="AJ68" s="17"/>
      <c r="AK68" s="17"/>
      <c r="AL68" s="17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4:57">
      <c r="N69" s="31">
        <f t="shared" si="26"/>
        <v>-20</v>
      </c>
      <c r="O69" s="17">
        <f t="shared" si="33"/>
        <v>20699.999999999996</v>
      </c>
      <c r="P69" s="17">
        <f t="shared" si="33"/>
        <v>20699.999999999996</v>
      </c>
      <c r="Q69" s="17">
        <f t="shared" si="33"/>
        <v>20699.999999999996</v>
      </c>
      <c r="R69" s="4">
        <f t="shared" si="34"/>
        <v>814</v>
      </c>
      <c r="S69" s="4">
        <f t="shared" si="34"/>
        <v>814</v>
      </c>
      <c r="T69" s="4">
        <f t="shared" si="34"/>
        <v>814</v>
      </c>
      <c r="U69" s="17">
        <f t="shared" si="35"/>
        <v>8279.9999999999982</v>
      </c>
      <c r="V69" s="17">
        <f t="shared" si="35"/>
        <v>10349.999999999998</v>
      </c>
      <c r="W69" s="17">
        <f t="shared" si="35"/>
        <v>13799.999999999996</v>
      </c>
      <c r="X69" s="17">
        <f t="shared" si="35"/>
        <v>20699.999999999996</v>
      </c>
      <c r="Y69" s="17">
        <f t="shared" si="35"/>
        <v>27599.999999999993</v>
      </c>
      <c r="Z69" s="17">
        <f t="shared" si="35"/>
        <v>41399.999999999993</v>
      </c>
      <c r="AA69" s="4">
        <f t="shared" si="36"/>
        <v>325.60000000000002</v>
      </c>
      <c r="AB69" s="4">
        <f t="shared" si="36"/>
        <v>407</v>
      </c>
      <c r="AC69" s="4">
        <f t="shared" si="36"/>
        <v>542.66666666666663</v>
      </c>
      <c r="AD69" s="4">
        <f t="shared" si="36"/>
        <v>814</v>
      </c>
      <c r="AE69" s="4">
        <f t="shared" si="36"/>
        <v>1085.3333333333333</v>
      </c>
      <c r="AF69" s="4">
        <f t="shared" si="36"/>
        <v>1628</v>
      </c>
      <c r="AG69" s="17"/>
      <c r="AH69" s="17"/>
      <c r="AI69" s="17"/>
      <c r="AJ69" s="17"/>
      <c r="AK69" s="17"/>
      <c r="AL69" s="17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4:57">
      <c r="N70" s="31">
        <f t="shared" si="26"/>
        <v>-25</v>
      </c>
      <c r="O70" s="17">
        <f t="shared" si="33"/>
        <v>20699.999999999996</v>
      </c>
      <c r="P70" s="17">
        <f t="shared" si="33"/>
        <v>20699.999999999996</v>
      </c>
      <c r="Q70" s="17">
        <f t="shared" si="33"/>
        <v>20699.999999999996</v>
      </c>
      <c r="R70" s="4">
        <f t="shared" si="34"/>
        <v>814</v>
      </c>
      <c r="S70" s="4">
        <f t="shared" si="34"/>
        <v>814</v>
      </c>
      <c r="T70" s="4">
        <f t="shared" si="34"/>
        <v>814</v>
      </c>
      <c r="U70" s="17">
        <f t="shared" si="35"/>
        <v>8279.9999999999982</v>
      </c>
      <c r="V70" s="17">
        <f t="shared" si="35"/>
        <v>10349.999999999998</v>
      </c>
      <c r="W70" s="17">
        <f t="shared" si="35"/>
        <v>13799.999999999996</v>
      </c>
      <c r="X70" s="17">
        <f t="shared" si="35"/>
        <v>20699.999999999996</v>
      </c>
      <c r="Y70" s="17">
        <f t="shared" si="35"/>
        <v>27599.999999999993</v>
      </c>
      <c r="Z70" s="17">
        <f t="shared" si="35"/>
        <v>41399.999999999993</v>
      </c>
      <c r="AA70" s="4">
        <f t="shared" si="36"/>
        <v>325.60000000000002</v>
      </c>
      <c r="AB70" s="4">
        <f t="shared" si="36"/>
        <v>407</v>
      </c>
      <c r="AC70" s="4">
        <f t="shared" si="36"/>
        <v>542.66666666666663</v>
      </c>
      <c r="AD70" s="4">
        <f t="shared" si="36"/>
        <v>814</v>
      </c>
      <c r="AE70" s="4">
        <f t="shared" si="36"/>
        <v>1085.3333333333333</v>
      </c>
      <c r="AF70" s="4">
        <f t="shared" si="36"/>
        <v>1628</v>
      </c>
      <c r="AG70" s="17"/>
      <c r="AH70" s="17"/>
      <c r="AI70" s="17"/>
      <c r="AJ70" s="17"/>
      <c r="AK70" s="17"/>
      <c r="AL70" s="17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4:57">
      <c r="N71" s="31">
        <f t="shared" si="26"/>
        <v>-30</v>
      </c>
      <c r="O71" s="17">
        <f t="shared" si="33"/>
        <v>20699.999999999996</v>
      </c>
      <c r="P71" s="17">
        <f t="shared" si="33"/>
        <v>20699.999999999996</v>
      </c>
      <c r="Q71" s="17">
        <f t="shared" si="33"/>
        <v>20699.999999999996</v>
      </c>
      <c r="R71" s="4">
        <f t="shared" si="34"/>
        <v>814</v>
      </c>
      <c r="S71" s="4">
        <f t="shared" si="34"/>
        <v>814</v>
      </c>
      <c r="T71" s="4">
        <f t="shared" si="34"/>
        <v>814</v>
      </c>
      <c r="U71" s="17">
        <f t="shared" si="35"/>
        <v>8279.9999999999982</v>
      </c>
      <c r="V71" s="17">
        <f t="shared" si="35"/>
        <v>10349.999999999998</v>
      </c>
      <c r="W71" s="17">
        <f t="shared" si="35"/>
        <v>13799.999999999996</v>
      </c>
      <c r="X71" s="17">
        <f t="shared" si="35"/>
        <v>20699.999999999996</v>
      </c>
      <c r="Y71" s="17">
        <f t="shared" si="35"/>
        <v>27599.999999999993</v>
      </c>
      <c r="Z71" s="17">
        <f t="shared" si="35"/>
        <v>41399.999999999993</v>
      </c>
      <c r="AA71" s="4">
        <f t="shared" si="36"/>
        <v>325.60000000000002</v>
      </c>
      <c r="AB71" s="4">
        <f t="shared" si="36"/>
        <v>407</v>
      </c>
      <c r="AC71" s="4">
        <f t="shared" si="36"/>
        <v>542.66666666666663</v>
      </c>
      <c r="AD71" s="4">
        <f t="shared" si="36"/>
        <v>814</v>
      </c>
      <c r="AE71" s="4">
        <f t="shared" si="36"/>
        <v>1085.3333333333333</v>
      </c>
      <c r="AF71" s="4">
        <f t="shared" si="36"/>
        <v>1628</v>
      </c>
      <c r="AG71" s="17"/>
      <c r="AH71" s="17"/>
      <c r="AI71" s="17"/>
      <c r="AJ71" s="17"/>
      <c r="AK71" s="17"/>
      <c r="AL71" s="17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4:57"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4:57"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4:57"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4:57"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4:57"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4:57"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4:57"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4:57"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4:57"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39:57"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39:57"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39:57"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39:57"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39:57">
      <c r="AM85" s="18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39:57">
      <c r="AM86" s="18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39:57">
      <c r="AM87" s="18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39:57">
      <c r="AM88" s="7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39:57"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</row>
    <row r="90" spans="39:57">
      <c r="AM90" s="5"/>
      <c r="AN90" s="5"/>
      <c r="AO90" s="6"/>
      <c r="AP90" s="6"/>
      <c r="AQ90" s="5"/>
      <c r="AR90" s="6"/>
      <c r="AS90" s="6"/>
      <c r="AT90" s="6"/>
      <c r="AU90" s="6"/>
      <c r="AV90" s="6"/>
      <c r="AW90" s="6"/>
      <c r="AX90" s="6"/>
      <c r="AY90" s="6"/>
      <c r="AZ90" s="5"/>
      <c r="BA90" s="5"/>
      <c r="BB90" s="5"/>
      <c r="BC90" s="5"/>
      <c r="BD90" s="5"/>
      <c r="BE90" s="5"/>
    </row>
    <row r="91" spans="39:57">
      <c r="AM91" s="5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</row>
    <row r="92" spans="39:57">
      <c r="AM92" s="8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</row>
    <row r="93" spans="39:57"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</row>
    <row r="94" spans="39:57"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</row>
  </sheetData>
  <mergeCells count="2">
    <mergeCell ref="U6:Z6"/>
    <mergeCell ref="AA6:AF6"/>
  </mergeCells>
  <phoneticPr fontId="6" type="noConversion"/>
  <pageMargins left="0.75" right="0.75" top="1" bottom="1" header="0.5" footer="0.5"/>
  <headerFooter>
    <oddFooter>&amp;L&amp;"Calibri,Regular"&amp;K000000MSU Mankato Civil Engineering&amp;C&amp;"Calibri,Regular"&amp;K000000&amp;P of &amp;N&amp;R&amp;"Calibri,Regular"&amp;K000000Salt Brine Blending - Cost Model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AL94"/>
  <sheetViews>
    <sheetView topLeftCell="H45" workbookViewId="0">
      <selection activeCell="O59" sqref="O59:T71"/>
    </sheetView>
  </sheetViews>
  <sheetFormatPr baseColWidth="10" defaultRowHeight="15"/>
  <cols>
    <col min="1" max="1" width="3.5" style="2" customWidth="1"/>
    <col min="2" max="2" width="25" style="2" customWidth="1"/>
    <col min="3" max="3" width="2.83203125" style="2" customWidth="1"/>
    <col min="4" max="4" width="11.83203125" style="2" customWidth="1"/>
    <col min="5" max="5" width="2.83203125" style="2" customWidth="1"/>
    <col min="6" max="6" width="11.83203125" style="2" customWidth="1"/>
    <col min="7" max="7" width="2.83203125" style="2" customWidth="1"/>
    <col min="8" max="8" width="11.83203125" style="2" customWidth="1"/>
    <col min="9" max="9" width="9.83203125" style="2" customWidth="1"/>
    <col min="10" max="12" width="4.83203125" style="2" customWidth="1"/>
    <col min="13" max="16384" width="10.83203125" style="2"/>
  </cols>
  <sheetData>
    <row r="1" spans="1:20">
      <c r="A1" s="22" t="s">
        <v>0</v>
      </c>
      <c r="B1" s="22"/>
      <c r="C1" s="22"/>
      <c r="D1" s="22"/>
      <c r="E1" s="22"/>
      <c r="F1" s="24" t="s">
        <v>58</v>
      </c>
      <c r="G1" s="21"/>
      <c r="H1" s="21" t="s">
        <v>2</v>
      </c>
      <c r="I1" s="21"/>
      <c r="J1" s="21"/>
      <c r="K1" s="21"/>
      <c r="L1" s="21"/>
      <c r="N1" s="5" t="s">
        <v>0</v>
      </c>
      <c r="O1" s="7"/>
      <c r="P1" s="7"/>
      <c r="Q1" s="7"/>
      <c r="R1" s="7"/>
      <c r="S1" s="7"/>
      <c r="T1" s="7"/>
    </row>
    <row r="2" spans="1:20" ht="30" customHeight="1">
      <c r="A2" s="23" t="s">
        <v>1</v>
      </c>
      <c r="B2" s="22"/>
      <c r="C2" s="22"/>
      <c r="D2" s="22"/>
      <c r="E2" s="22"/>
      <c r="F2" s="24" t="s">
        <v>59</v>
      </c>
      <c r="G2" s="21"/>
      <c r="H2" s="21" t="s">
        <v>90</v>
      </c>
      <c r="I2" s="21"/>
      <c r="J2" s="21"/>
      <c r="K2" s="21"/>
      <c r="L2" s="21"/>
      <c r="N2" s="5" t="s">
        <v>2</v>
      </c>
      <c r="O2" s="7"/>
      <c r="P2" s="7"/>
      <c r="Q2" s="7"/>
      <c r="R2" s="7"/>
      <c r="S2" s="7"/>
      <c r="T2" s="7"/>
    </row>
    <row r="3" spans="1:20" ht="25" customHeight="1">
      <c r="A3" s="25" t="s">
        <v>61</v>
      </c>
      <c r="B3" s="22"/>
      <c r="C3" s="22"/>
      <c r="D3" s="22"/>
      <c r="E3" s="22"/>
      <c r="F3" s="22"/>
      <c r="G3" s="22"/>
      <c r="H3" s="22"/>
      <c r="I3" s="22"/>
      <c r="J3" s="22"/>
      <c r="K3" s="32" t="s">
        <v>60</v>
      </c>
      <c r="L3" s="32"/>
      <c r="N3" s="5" t="s">
        <v>1</v>
      </c>
      <c r="O3" s="7"/>
      <c r="P3" s="7"/>
      <c r="Q3" s="7"/>
      <c r="R3" s="7"/>
      <c r="S3" s="7"/>
      <c r="T3" s="7"/>
    </row>
    <row r="4" spans="1:20">
      <c r="A4" s="22"/>
      <c r="B4" s="22" t="s">
        <v>3</v>
      </c>
      <c r="C4" s="9"/>
      <c r="D4" s="22" t="s">
        <v>78</v>
      </c>
      <c r="E4" s="9" t="s">
        <v>50</v>
      </c>
      <c r="F4" s="22" t="s">
        <v>79</v>
      </c>
      <c r="G4" s="9"/>
      <c r="H4" s="22" t="s">
        <v>80</v>
      </c>
      <c r="I4" s="22"/>
      <c r="J4" s="32">
        <v>300</v>
      </c>
      <c r="K4" s="32">
        <v>600</v>
      </c>
      <c r="L4" s="32">
        <v>900</v>
      </c>
      <c r="N4" s="7"/>
      <c r="O4" s="7"/>
      <c r="P4" s="7"/>
      <c r="Q4" s="7"/>
      <c r="R4" s="7"/>
      <c r="S4" s="7"/>
      <c r="T4" s="7"/>
    </row>
    <row r="5" spans="1:20">
      <c r="A5" s="22"/>
      <c r="B5" s="22" t="s">
        <v>23</v>
      </c>
      <c r="C5" s="9"/>
      <c r="D5" s="22" t="s">
        <v>22</v>
      </c>
      <c r="E5" s="9" t="s">
        <v>50</v>
      </c>
      <c r="F5" s="22" t="s">
        <v>24</v>
      </c>
      <c r="G5" s="9"/>
      <c r="H5" s="22" t="s">
        <v>25</v>
      </c>
      <c r="I5" s="22"/>
      <c r="J5" s="29">
        <v>1.5</v>
      </c>
      <c r="K5" s="29">
        <v>1</v>
      </c>
      <c r="L5" s="29">
        <v>0.5</v>
      </c>
      <c r="N5" s="7"/>
      <c r="O5" s="7"/>
      <c r="P5" s="7"/>
      <c r="Q5" s="7"/>
      <c r="R5" s="7"/>
      <c r="S5" s="7"/>
      <c r="T5" s="7"/>
    </row>
    <row r="6" spans="1:20">
      <c r="A6" s="22"/>
      <c r="B6" s="22" t="s">
        <v>12</v>
      </c>
      <c r="C6" s="9"/>
      <c r="D6" s="22" t="s">
        <v>14</v>
      </c>
      <c r="E6" s="9" t="s">
        <v>50</v>
      </c>
      <c r="F6" s="22" t="s">
        <v>15</v>
      </c>
      <c r="G6" s="9"/>
      <c r="H6" s="22" t="s">
        <v>13</v>
      </c>
      <c r="I6" s="22"/>
      <c r="J6" s="29">
        <v>1.1000000000000001</v>
      </c>
      <c r="K6" s="29">
        <v>1</v>
      </c>
      <c r="L6" s="29">
        <v>0.9</v>
      </c>
      <c r="N6" s="5"/>
      <c r="O6" s="5" t="s">
        <v>40</v>
      </c>
      <c r="P6" s="5" t="s">
        <v>40</v>
      </c>
      <c r="Q6" s="5" t="s">
        <v>40</v>
      </c>
      <c r="R6" s="5" t="s">
        <v>40</v>
      </c>
      <c r="S6" s="5" t="s">
        <v>40</v>
      </c>
      <c r="T6" s="5" t="s">
        <v>40</v>
      </c>
    </row>
    <row r="7" spans="1:20">
      <c r="A7" s="22"/>
      <c r="B7" s="22" t="s">
        <v>4</v>
      </c>
      <c r="C7" s="10"/>
      <c r="D7" s="22" t="s">
        <v>27</v>
      </c>
      <c r="E7" s="10" t="s">
        <v>50</v>
      </c>
      <c r="F7" s="22" t="s">
        <v>28</v>
      </c>
      <c r="G7" s="10"/>
      <c r="H7" s="22" t="s">
        <v>26</v>
      </c>
      <c r="I7" s="22"/>
      <c r="J7" s="30">
        <v>1.25</v>
      </c>
      <c r="K7" s="30">
        <v>1</v>
      </c>
      <c r="L7" s="30">
        <v>0.75</v>
      </c>
      <c r="N7" s="5"/>
      <c r="O7" s="8" t="s">
        <v>47</v>
      </c>
      <c r="P7" s="8" t="s">
        <v>47</v>
      </c>
      <c r="Q7" s="8" t="s">
        <v>47</v>
      </c>
      <c r="R7" s="8" t="s">
        <v>48</v>
      </c>
      <c r="S7" s="8" t="s">
        <v>48</v>
      </c>
      <c r="T7" s="8" t="s">
        <v>48</v>
      </c>
    </row>
    <row r="8" spans="1:20" ht="25" customHeight="1">
      <c r="A8" s="25" t="s">
        <v>5</v>
      </c>
      <c r="B8" s="22"/>
      <c r="C8" s="26"/>
      <c r="D8" s="22"/>
      <c r="E8" s="26"/>
      <c r="F8" s="22"/>
      <c r="G8" s="26"/>
      <c r="H8" s="22"/>
      <c r="I8" s="22"/>
      <c r="J8" s="22"/>
      <c r="K8" s="22"/>
      <c r="L8" s="22"/>
      <c r="N8" s="8" t="s">
        <v>44</v>
      </c>
      <c r="O8" s="12" t="s">
        <v>45</v>
      </c>
      <c r="P8" s="12" t="s">
        <v>45</v>
      </c>
      <c r="Q8" s="12" t="s">
        <v>45</v>
      </c>
      <c r="R8" s="12" t="s">
        <v>46</v>
      </c>
      <c r="S8" s="12" t="s">
        <v>46</v>
      </c>
      <c r="T8" s="12" t="s">
        <v>46</v>
      </c>
    </row>
    <row r="9" spans="1:20">
      <c r="A9" s="22"/>
      <c r="B9" s="22" t="s">
        <v>7</v>
      </c>
      <c r="C9" s="9"/>
      <c r="D9" s="22" t="s">
        <v>16</v>
      </c>
      <c r="E9" s="9" t="s">
        <v>50</v>
      </c>
      <c r="F9" s="22" t="s">
        <v>17</v>
      </c>
      <c r="G9" s="9"/>
      <c r="H9" s="22" t="s">
        <v>66</v>
      </c>
      <c r="I9" s="22"/>
      <c r="J9" s="29">
        <v>1.5</v>
      </c>
      <c r="K9" s="29">
        <v>1</v>
      </c>
      <c r="L9" s="29">
        <v>0.5</v>
      </c>
      <c r="N9" s="13">
        <v>30</v>
      </c>
      <c r="O9" s="13">
        <v>10</v>
      </c>
      <c r="P9" s="13">
        <v>10</v>
      </c>
      <c r="Q9" s="13">
        <v>10</v>
      </c>
      <c r="R9" s="13">
        <v>3.9</v>
      </c>
      <c r="S9" s="13">
        <v>3.9</v>
      </c>
      <c r="T9" s="13">
        <v>3.9</v>
      </c>
    </row>
    <row r="10" spans="1:20">
      <c r="A10" s="22"/>
      <c r="B10" s="22" t="s">
        <v>18</v>
      </c>
      <c r="C10" s="9"/>
      <c r="D10" s="22" t="s">
        <v>19</v>
      </c>
      <c r="E10" s="9" t="s">
        <v>50</v>
      </c>
      <c r="F10" s="22" t="s">
        <v>20</v>
      </c>
      <c r="G10" s="9"/>
      <c r="H10" s="22" t="s">
        <v>21</v>
      </c>
      <c r="I10" s="22"/>
      <c r="J10" s="30">
        <v>1.25</v>
      </c>
      <c r="K10" s="30">
        <v>1</v>
      </c>
      <c r="L10" s="30">
        <v>0.75</v>
      </c>
      <c r="N10" s="13">
        <f>N9-5</f>
        <v>25</v>
      </c>
      <c r="O10" s="13">
        <v>8</v>
      </c>
      <c r="P10" s="13">
        <v>8</v>
      </c>
      <c r="Q10" s="13">
        <v>8</v>
      </c>
      <c r="R10" s="13">
        <v>2.8</v>
      </c>
      <c r="S10" s="13">
        <v>2.8</v>
      </c>
      <c r="T10" s="13">
        <v>2.8</v>
      </c>
    </row>
    <row r="11" spans="1:20" ht="25" customHeight="1">
      <c r="A11" s="25" t="s">
        <v>11</v>
      </c>
      <c r="B11" s="22"/>
      <c r="C11" s="26"/>
      <c r="D11" s="22"/>
      <c r="E11" s="26"/>
      <c r="F11" s="22"/>
      <c r="G11" s="26"/>
      <c r="H11" s="22"/>
      <c r="I11" s="22"/>
      <c r="J11" s="22"/>
      <c r="K11" s="22"/>
      <c r="L11" s="22"/>
      <c r="N11" s="13">
        <f t="shared" ref="N11:N21" si="0">N10-5</f>
        <v>20</v>
      </c>
      <c r="O11" s="13">
        <v>5.8</v>
      </c>
      <c r="P11" s="13">
        <v>5.8</v>
      </c>
      <c r="Q11" s="13">
        <v>5.8</v>
      </c>
      <c r="R11" s="13">
        <v>2.1</v>
      </c>
      <c r="S11" s="13">
        <v>2.1</v>
      </c>
      <c r="T11" s="13">
        <v>2.1</v>
      </c>
    </row>
    <row r="12" spans="1:20">
      <c r="A12" s="22"/>
      <c r="B12" s="22" t="s">
        <v>8</v>
      </c>
      <c r="C12" s="9"/>
      <c r="D12" s="22" t="s">
        <v>29</v>
      </c>
      <c r="E12" s="9" t="s">
        <v>50</v>
      </c>
      <c r="F12" s="22" t="s">
        <v>30</v>
      </c>
      <c r="G12" s="9"/>
      <c r="H12" s="22" t="s">
        <v>31</v>
      </c>
      <c r="I12" s="22"/>
      <c r="J12" s="29">
        <v>1.5</v>
      </c>
      <c r="K12" s="29">
        <v>1</v>
      </c>
      <c r="L12" s="29">
        <v>0.5</v>
      </c>
      <c r="N12" s="13">
        <f t="shared" si="0"/>
        <v>15</v>
      </c>
      <c r="O12" s="13">
        <v>3.9</v>
      </c>
      <c r="P12" s="13">
        <v>3.9</v>
      </c>
      <c r="Q12" s="13">
        <v>3.9</v>
      </c>
      <c r="R12" s="13">
        <v>1.6</v>
      </c>
      <c r="S12" s="13">
        <v>1.6</v>
      </c>
      <c r="T12" s="13">
        <v>1.6</v>
      </c>
    </row>
    <row r="13" spans="1:20">
      <c r="A13" s="22"/>
      <c r="B13" s="22" t="s">
        <v>9</v>
      </c>
      <c r="C13" s="9"/>
      <c r="D13" s="22" t="s">
        <v>32</v>
      </c>
      <c r="E13" s="9" t="s">
        <v>50</v>
      </c>
      <c r="F13" s="22" t="s">
        <v>33</v>
      </c>
      <c r="G13" s="9"/>
      <c r="H13" s="22" t="s">
        <v>34</v>
      </c>
      <c r="I13" s="22"/>
      <c r="J13" s="30">
        <v>1.25</v>
      </c>
      <c r="K13" s="30">
        <v>1</v>
      </c>
      <c r="L13" s="30">
        <v>0.75</v>
      </c>
      <c r="N13" s="13">
        <f t="shared" si="0"/>
        <v>10</v>
      </c>
      <c r="O13" s="13">
        <v>2</v>
      </c>
      <c r="P13" s="13">
        <v>2</v>
      </c>
      <c r="Q13" s="13">
        <v>2</v>
      </c>
      <c r="R13" s="13">
        <v>1.2</v>
      </c>
      <c r="S13" s="13">
        <v>1.2</v>
      </c>
      <c r="T13" s="13">
        <v>1.2</v>
      </c>
    </row>
    <row r="14" spans="1:20">
      <c r="A14" s="22"/>
      <c r="B14" s="22" t="s">
        <v>10</v>
      </c>
      <c r="C14" s="9"/>
      <c r="D14" s="35" t="s">
        <v>88</v>
      </c>
      <c r="E14" s="36" t="s">
        <v>50</v>
      </c>
      <c r="F14" s="35" t="s">
        <v>35</v>
      </c>
      <c r="G14" s="36"/>
      <c r="H14" s="35" t="s">
        <v>89</v>
      </c>
      <c r="I14" s="22"/>
      <c r="J14" s="30">
        <v>1.25</v>
      </c>
      <c r="K14" s="30">
        <v>1</v>
      </c>
      <c r="L14" s="30">
        <v>0.75</v>
      </c>
      <c r="N14" s="13">
        <f t="shared" si="0"/>
        <v>5</v>
      </c>
      <c r="O14" s="13">
        <v>3.4</v>
      </c>
      <c r="P14" s="13">
        <v>3.4</v>
      </c>
      <c r="Q14" s="13">
        <v>3.4</v>
      </c>
      <c r="R14" s="13">
        <v>1.5</v>
      </c>
      <c r="S14" s="13">
        <v>1.5</v>
      </c>
      <c r="T14" s="13">
        <v>1.5</v>
      </c>
    </row>
    <row r="15" spans="1:20" ht="25" customHeight="1">
      <c r="A15" s="25" t="s">
        <v>67</v>
      </c>
      <c r="B15" s="22"/>
      <c r="C15" s="29"/>
      <c r="D15" s="22"/>
      <c r="E15" s="26"/>
      <c r="F15" s="22"/>
      <c r="G15" s="22"/>
      <c r="H15" s="22"/>
      <c r="I15" s="22"/>
      <c r="J15" s="22"/>
      <c r="K15" s="22"/>
      <c r="L15" s="22"/>
      <c r="N15" s="13">
        <f t="shared" si="0"/>
        <v>0</v>
      </c>
      <c r="O15" s="13">
        <v>0.01</v>
      </c>
      <c r="P15" s="13">
        <v>0.01</v>
      </c>
      <c r="Q15" s="13">
        <v>0.01</v>
      </c>
      <c r="R15" s="13">
        <v>0.01</v>
      </c>
      <c r="S15" s="13">
        <v>0.01</v>
      </c>
      <c r="T15" s="13">
        <v>0.01</v>
      </c>
    </row>
    <row r="16" spans="1:20">
      <c r="A16" s="22"/>
      <c r="B16" s="24"/>
      <c r="C16" s="29"/>
      <c r="D16" s="24" t="s">
        <v>68</v>
      </c>
      <c r="E16" s="9"/>
      <c r="F16" s="22"/>
      <c r="G16" s="22"/>
      <c r="H16" s="22"/>
      <c r="I16" s="22"/>
      <c r="J16" s="29">
        <v>2.5</v>
      </c>
      <c r="K16" s="29"/>
      <c r="L16" s="29"/>
      <c r="N16" s="13">
        <f t="shared" si="0"/>
        <v>-5</v>
      </c>
      <c r="O16" s="13">
        <v>0.01</v>
      </c>
      <c r="P16" s="13">
        <v>0.01</v>
      </c>
      <c r="Q16" s="13">
        <v>0.01</v>
      </c>
      <c r="R16" s="13">
        <v>0.01</v>
      </c>
      <c r="S16" s="13">
        <v>0.01</v>
      </c>
      <c r="T16" s="13">
        <v>0.01</v>
      </c>
    </row>
    <row r="17" spans="1:20">
      <c r="A17" s="22"/>
      <c r="B17" s="24"/>
      <c r="C17" s="29"/>
      <c r="D17" s="24" t="s">
        <v>75</v>
      </c>
      <c r="E17" s="9"/>
      <c r="F17" s="22"/>
      <c r="G17" s="22"/>
      <c r="H17" s="22"/>
      <c r="I17" s="22"/>
      <c r="J17" s="29">
        <v>2</v>
      </c>
      <c r="K17" s="29"/>
      <c r="L17" s="29"/>
      <c r="N17" s="13">
        <f t="shared" si="0"/>
        <v>-10</v>
      </c>
      <c r="O17" s="13">
        <v>0.01</v>
      </c>
      <c r="P17" s="13">
        <v>0.01</v>
      </c>
      <c r="Q17" s="13">
        <v>0.01</v>
      </c>
      <c r="R17" s="13">
        <v>0.01</v>
      </c>
      <c r="S17" s="13">
        <v>0.01</v>
      </c>
      <c r="T17" s="13">
        <v>0.01</v>
      </c>
    </row>
    <row r="18" spans="1:20">
      <c r="A18" s="22"/>
      <c r="B18" s="24"/>
      <c r="C18" s="29"/>
      <c r="D18" s="24" t="s">
        <v>76</v>
      </c>
      <c r="E18" s="9"/>
      <c r="F18" s="22"/>
      <c r="G18" s="22"/>
      <c r="H18" s="22"/>
      <c r="I18" s="22"/>
      <c r="J18" s="29">
        <v>1.5</v>
      </c>
      <c r="K18" s="29"/>
      <c r="L18" s="29"/>
      <c r="N18" s="13">
        <f t="shared" si="0"/>
        <v>-15</v>
      </c>
      <c r="O18" s="13">
        <v>0.01</v>
      </c>
      <c r="P18" s="13">
        <v>0.01</v>
      </c>
      <c r="Q18" s="13">
        <v>0.01</v>
      </c>
      <c r="R18" s="13">
        <v>0.01</v>
      </c>
      <c r="S18" s="13">
        <v>0.01</v>
      </c>
      <c r="T18" s="13">
        <v>0.01</v>
      </c>
    </row>
    <row r="19" spans="1:20">
      <c r="A19" s="22"/>
      <c r="B19" s="24"/>
      <c r="C19" s="29"/>
      <c r="D19" s="24" t="s">
        <v>69</v>
      </c>
      <c r="E19" s="9" t="s">
        <v>50</v>
      </c>
      <c r="F19" s="22" t="s">
        <v>77</v>
      </c>
      <c r="G19" s="22"/>
      <c r="H19" s="22"/>
      <c r="I19" s="22"/>
      <c r="J19" s="29">
        <v>1</v>
      </c>
      <c r="K19" s="29"/>
      <c r="L19" s="29"/>
      <c r="N19" s="13">
        <f t="shared" si="0"/>
        <v>-20</v>
      </c>
      <c r="O19" s="13">
        <v>0.01</v>
      </c>
      <c r="P19" s="13">
        <v>0.01</v>
      </c>
      <c r="Q19" s="13">
        <v>0.01</v>
      </c>
      <c r="R19" s="13">
        <v>0.01</v>
      </c>
      <c r="S19" s="13">
        <v>0.01</v>
      </c>
      <c r="T19" s="13">
        <v>0.01</v>
      </c>
    </row>
    <row r="20" spans="1:20">
      <c r="A20" s="22"/>
      <c r="B20" s="24"/>
      <c r="C20" s="29"/>
      <c r="D20" s="24" t="s">
        <v>70</v>
      </c>
      <c r="E20" s="9"/>
      <c r="F20" s="22"/>
      <c r="G20" s="22"/>
      <c r="H20" s="22"/>
      <c r="I20" s="22"/>
      <c r="J20" s="30">
        <v>0.75</v>
      </c>
      <c r="K20" s="29"/>
      <c r="L20" s="29"/>
      <c r="N20" s="13">
        <f t="shared" si="0"/>
        <v>-25</v>
      </c>
      <c r="O20" s="13">
        <v>0.01</v>
      </c>
      <c r="P20" s="13">
        <v>0.01</v>
      </c>
      <c r="Q20" s="13">
        <v>0.01</v>
      </c>
      <c r="R20" s="13">
        <v>0.01</v>
      </c>
      <c r="S20" s="13">
        <v>0.01</v>
      </c>
      <c r="T20" s="13">
        <v>0.01</v>
      </c>
    </row>
    <row r="21" spans="1:20">
      <c r="A21" s="22"/>
      <c r="B21" s="22"/>
      <c r="C21" s="29"/>
      <c r="D21" s="24" t="s">
        <v>71</v>
      </c>
      <c r="E21" s="9"/>
      <c r="F21" s="22"/>
      <c r="G21" s="22"/>
      <c r="H21" s="22"/>
      <c r="I21" s="22"/>
      <c r="J21" s="30">
        <v>0.5</v>
      </c>
      <c r="K21" s="30"/>
      <c r="L21" s="30"/>
      <c r="N21" s="13">
        <f t="shared" si="0"/>
        <v>-30</v>
      </c>
      <c r="O21" s="13">
        <v>0.01</v>
      </c>
      <c r="P21" s="13">
        <v>0.01</v>
      </c>
      <c r="Q21" s="13">
        <v>0.01</v>
      </c>
      <c r="R21" s="13">
        <v>0.01</v>
      </c>
      <c r="S21" s="13">
        <v>0.01</v>
      </c>
      <c r="T21" s="13">
        <v>0.01</v>
      </c>
    </row>
    <row r="22" spans="1:20" ht="10" customHeight="1">
      <c r="A22" s="22"/>
      <c r="B22" s="22"/>
      <c r="C22" s="29"/>
      <c r="D22" s="24"/>
      <c r="E22" s="26"/>
      <c r="F22" s="22"/>
      <c r="G22" s="22"/>
      <c r="H22" s="22"/>
      <c r="I22" s="22"/>
      <c r="J22" s="30"/>
      <c r="K22" s="30"/>
      <c r="L22" s="30"/>
      <c r="N22" s="7"/>
      <c r="O22" s="13"/>
      <c r="P22" s="13"/>
      <c r="Q22" s="13"/>
      <c r="R22" s="13"/>
      <c r="S22" s="13"/>
      <c r="T22" s="13"/>
    </row>
    <row r="23" spans="1:20" ht="24">
      <c r="A23" s="25" t="s">
        <v>6</v>
      </c>
      <c r="B23" s="22"/>
      <c r="C23" s="9" t="s">
        <v>50</v>
      </c>
      <c r="D23" s="22" t="s">
        <v>72</v>
      </c>
      <c r="E23" s="11" t="s">
        <v>50</v>
      </c>
      <c r="F23" s="22" t="s">
        <v>73</v>
      </c>
      <c r="G23" s="9" t="s">
        <v>50</v>
      </c>
      <c r="H23" s="22" t="s">
        <v>74</v>
      </c>
      <c r="I23" s="22"/>
      <c r="J23" s="30">
        <v>1.25</v>
      </c>
      <c r="K23" s="30">
        <v>1</v>
      </c>
      <c r="L23" s="30">
        <v>0.75</v>
      </c>
      <c r="N23" s="14" t="s">
        <v>49</v>
      </c>
      <c r="O23" s="8">
        <v>1</v>
      </c>
      <c r="P23" s="8">
        <v>1</v>
      </c>
      <c r="Q23" s="8">
        <v>1</v>
      </c>
      <c r="R23" s="8">
        <v>1</v>
      </c>
      <c r="S23" s="8">
        <v>1</v>
      </c>
      <c r="T23" s="8">
        <v>1</v>
      </c>
    </row>
    <row r="24" spans="1:20" ht="25" customHeight="1">
      <c r="A24" s="25" t="s">
        <v>36</v>
      </c>
      <c r="B24" s="22"/>
      <c r="C24" s="29"/>
      <c r="D24" s="22"/>
      <c r="E24" s="28"/>
      <c r="F24" s="22"/>
      <c r="G24" s="22"/>
      <c r="H24" s="22"/>
      <c r="I24" s="22"/>
      <c r="J24" s="22"/>
      <c r="K24" s="22"/>
      <c r="L24" s="22"/>
      <c r="N24" s="14" t="s">
        <v>51</v>
      </c>
      <c r="O24" s="8">
        <f>IF('Truck%'!$C$4="Y",'Truck%'!$J$4,'Truck%'!$K$4)</f>
        <v>600</v>
      </c>
      <c r="P24" s="8">
        <f>'Truck%'!$K$4</f>
        <v>600</v>
      </c>
      <c r="Q24" s="8">
        <f>IF('Truck%'!$C$4="Y",'Truck%'!$L$4,'Truck%'!$K$4)</f>
        <v>600</v>
      </c>
      <c r="R24" s="8">
        <f>IF('Truck%'!$C$39="Y",'Truck%'!$J$39,'Truck%'!$K$39)</f>
        <v>20</v>
      </c>
      <c r="S24" s="8">
        <f>'Truck%'!$K$39</f>
        <v>20</v>
      </c>
      <c r="T24" s="8">
        <f>IF('Truck%'!$C$39="Y",'Truck%'!$L$39,'Truck%'!$K$39)</f>
        <v>20</v>
      </c>
    </row>
    <row r="25" spans="1:20" ht="24">
      <c r="A25" s="22"/>
      <c r="B25" s="22" t="s">
        <v>65</v>
      </c>
      <c r="C25" s="9"/>
      <c r="D25" s="22" t="s">
        <v>55</v>
      </c>
      <c r="E25" s="9" t="s">
        <v>50</v>
      </c>
      <c r="F25" s="22" t="s">
        <v>57</v>
      </c>
      <c r="G25" s="9"/>
      <c r="H25" s="22" t="s">
        <v>56</v>
      </c>
      <c r="I25" s="22"/>
      <c r="J25" s="29">
        <v>1.5</v>
      </c>
      <c r="K25" s="29">
        <v>1</v>
      </c>
      <c r="L25" s="29">
        <v>0.5</v>
      </c>
      <c r="N25" s="14" t="s">
        <v>52</v>
      </c>
      <c r="O25" s="15">
        <f>'Truck%'!$F29</f>
        <v>75</v>
      </c>
      <c r="P25" s="15">
        <f>'Truck%'!$F29</f>
        <v>75</v>
      </c>
      <c r="Q25" s="15">
        <f>'Truck%'!$F29</f>
        <v>75</v>
      </c>
      <c r="R25" s="34">
        <f>$F37</f>
        <v>0.11</v>
      </c>
      <c r="S25" s="34">
        <f t="shared" ref="S25:T25" si="1">$F37</f>
        <v>0.11</v>
      </c>
      <c r="T25" s="34">
        <f t="shared" si="1"/>
        <v>0.11</v>
      </c>
    </row>
    <row r="26" spans="1:20" ht="24">
      <c r="A26" s="22"/>
      <c r="B26" s="22" t="s">
        <v>64</v>
      </c>
      <c r="C26" s="9"/>
      <c r="D26" s="22" t="s">
        <v>55</v>
      </c>
      <c r="E26" s="9" t="s">
        <v>50</v>
      </c>
      <c r="F26" s="22" t="s">
        <v>57</v>
      </c>
      <c r="G26" s="9"/>
      <c r="H26" s="22" t="s">
        <v>56</v>
      </c>
      <c r="I26" s="22"/>
      <c r="J26" s="30">
        <v>1.25</v>
      </c>
      <c r="K26" s="30">
        <v>1</v>
      </c>
      <c r="L26" s="30">
        <v>0.75</v>
      </c>
      <c r="N26" s="14" t="s">
        <v>53</v>
      </c>
      <c r="O26" s="16">
        <v>9.1999999999999993</v>
      </c>
      <c r="P26" s="16">
        <v>9.1999999999999993</v>
      </c>
      <c r="Q26" s="16">
        <v>9.1999999999999993</v>
      </c>
      <c r="R26" s="7"/>
      <c r="S26" s="7"/>
      <c r="T26" s="7"/>
    </row>
    <row r="27" spans="1:20" ht="24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N27" s="14" t="s">
        <v>54</v>
      </c>
      <c r="O27" s="16"/>
      <c r="P27" s="5"/>
      <c r="Q27" s="5"/>
      <c r="R27" s="7">
        <v>3.7</v>
      </c>
      <c r="S27" s="7">
        <v>3.7</v>
      </c>
      <c r="T27" s="7">
        <v>3.7</v>
      </c>
    </row>
    <row r="28" spans="1:20">
      <c r="A28" s="25" t="s">
        <v>62</v>
      </c>
      <c r="B28" s="22"/>
      <c r="C28" s="22"/>
      <c r="D28" s="22"/>
      <c r="E28" s="22"/>
      <c r="F28" s="25" t="s">
        <v>41</v>
      </c>
      <c r="G28" s="22"/>
      <c r="H28" s="22"/>
      <c r="I28" s="22"/>
      <c r="J28" s="22"/>
      <c r="K28" s="22"/>
      <c r="L28" s="22"/>
      <c r="N28" s="7"/>
      <c r="O28" s="7"/>
      <c r="P28" s="7"/>
      <c r="Q28" s="7"/>
      <c r="R28" s="7"/>
      <c r="S28" s="7"/>
      <c r="T28" s="7"/>
    </row>
    <row r="29" spans="1:20">
      <c r="A29" s="9" t="s">
        <v>50</v>
      </c>
      <c r="B29" s="22" t="s">
        <v>37</v>
      </c>
      <c r="C29" s="27" t="s">
        <v>40</v>
      </c>
      <c r="D29" s="22"/>
      <c r="E29" s="22"/>
      <c r="F29" s="4">
        <v>75</v>
      </c>
      <c r="G29" s="22" t="s">
        <v>42</v>
      </c>
      <c r="H29" s="22"/>
      <c r="I29" s="22"/>
      <c r="J29" s="22"/>
      <c r="K29" s="22"/>
      <c r="L29" s="22"/>
      <c r="N29" s="7"/>
      <c r="O29" s="7"/>
      <c r="P29" s="7"/>
      <c r="Q29" s="7"/>
      <c r="R29" s="7"/>
      <c r="S29" s="7"/>
      <c r="T29" s="7"/>
    </row>
    <row r="30" spans="1:20" ht="51">
      <c r="A30" s="9"/>
      <c r="B30" s="22"/>
      <c r="C30" s="27"/>
      <c r="D30" s="22"/>
      <c r="E30" s="22"/>
      <c r="F30" s="22"/>
      <c r="G30" s="22"/>
      <c r="H30" s="22"/>
      <c r="I30" s="22"/>
      <c r="J30" s="22"/>
      <c r="K30" s="22"/>
      <c r="L30" s="22"/>
      <c r="N30" s="8" t="s">
        <v>44</v>
      </c>
      <c r="O30" s="12" t="str">
        <f>O8</f>
        <v>Rock Salt</v>
      </c>
      <c r="P30" s="12" t="str">
        <f t="shared" ref="P30:Q30" si="2">P8</f>
        <v>Rock Salt</v>
      </c>
      <c r="Q30" s="12" t="str">
        <f t="shared" si="2"/>
        <v>Rock Salt</v>
      </c>
      <c r="R30" s="12" t="str">
        <f>R8</f>
        <v>Salt Brine</v>
      </c>
      <c r="S30" s="12" t="str">
        <f t="shared" ref="S30:T30" si="3">S8</f>
        <v>Salt Brine</v>
      </c>
      <c r="T30" s="12" t="str">
        <f t="shared" si="3"/>
        <v>Salt Brine</v>
      </c>
    </row>
    <row r="31" spans="1:20">
      <c r="A31" s="9"/>
      <c r="B31" s="22"/>
      <c r="C31" s="27"/>
      <c r="D31" s="22"/>
      <c r="E31" s="22"/>
      <c r="F31" s="22"/>
      <c r="G31" s="22"/>
      <c r="H31" s="22"/>
      <c r="I31" s="22"/>
      <c r="J31" s="22"/>
      <c r="K31" s="22"/>
      <c r="L31" s="22"/>
      <c r="N31" s="7"/>
      <c r="O31" s="5" t="s">
        <v>40</v>
      </c>
      <c r="P31" s="5" t="s">
        <v>40</v>
      </c>
      <c r="Q31" s="5" t="s">
        <v>40</v>
      </c>
      <c r="R31" s="5" t="s">
        <v>40</v>
      </c>
      <c r="S31" s="5" t="s">
        <v>40</v>
      </c>
      <c r="T31" s="5" t="s">
        <v>40</v>
      </c>
    </row>
    <row r="32" spans="1:20">
      <c r="A32" s="9"/>
      <c r="B32" s="22"/>
      <c r="C32" s="27"/>
      <c r="D32" s="22"/>
      <c r="E32" s="22"/>
      <c r="F32" s="22"/>
      <c r="G32" s="22"/>
      <c r="H32" s="22"/>
      <c r="I32" s="22"/>
      <c r="J32" s="22"/>
      <c r="K32" s="22"/>
      <c r="L32" s="22"/>
      <c r="N32" s="7"/>
      <c r="O32" s="8" t="s">
        <v>47</v>
      </c>
      <c r="P32" s="8" t="s">
        <v>47</v>
      </c>
      <c r="Q32" s="8" t="s">
        <v>47</v>
      </c>
      <c r="R32" s="8" t="s">
        <v>48</v>
      </c>
      <c r="S32" s="8" t="s">
        <v>48</v>
      </c>
      <c r="T32" s="8" t="s">
        <v>48</v>
      </c>
    </row>
    <row r="33" spans="1:20">
      <c r="A33" s="9"/>
      <c r="B33" s="22"/>
      <c r="C33" s="27"/>
      <c r="D33" s="22"/>
      <c r="E33" s="22"/>
      <c r="F33" s="22"/>
      <c r="G33" s="22"/>
      <c r="H33" s="22"/>
      <c r="I33" s="22"/>
      <c r="J33" s="22"/>
      <c r="K33" s="22"/>
      <c r="L33" s="22"/>
      <c r="N33" s="19" t="str">
        <f>'Truck%'!$A3</f>
        <v>Application Factors - Select levels by placing a "Y" in the appropriate blocks.</v>
      </c>
      <c r="O33" s="7"/>
      <c r="P33" s="7"/>
      <c r="Q33" s="7"/>
      <c r="R33" s="7"/>
      <c r="S33" s="7"/>
      <c r="T33" s="7"/>
    </row>
    <row r="34" spans="1:20">
      <c r="A34" s="9"/>
      <c r="B34" s="22"/>
      <c r="C34" s="27"/>
      <c r="D34" s="22"/>
      <c r="E34" s="22"/>
      <c r="F34" s="22"/>
      <c r="G34" s="22"/>
      <c r="H34" s="22"/>
      <c r="I34" s="22"/>
      <c r="J34" s="22"/>
      <c r="K34" s="22"/>
      <c r="L34" s="22"/>
      <c r="N34" s="18" t="str">
        <f>'Truck%'!$B5</f>
        <v>Ice Thickness (inches)</v>
      </c>
      <c r="O34" s="20">
        <f>IF($C5="Y",$J5,$K5)</f>
        <v>1</v>
      </c>
      <c r="P34" s="20">
        <f>$K5</f>
        <v>1</v>
      </c>
      <c r="Q34" s="20">
        <f>IF($G5="Y",$L5,$K5)</f>
        <v>1</v>
      </c>
      <c r="R34" s="20">
        <f>IF($C5="Y",$J5,$K5)</f>
        <v>1</v>
      </c>
      <c r="S34" s="20">
        <f>$K5</f>
        <v>1</v>
      </c>
      <c r="T34" s="20">
        <f>IF($G5="Y",$L5,$K5)</f>
        <v>1</v>
      </c>
    </row>
    <row r="35" spans="1:20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N35" s="18" t="str">
        <f>'Truck%'!$B6</f>
        <v>Temperature Movement</v>
      </c>
      <c r="O35" s="20">
        <f t="shared" ref="O35:O43" si="4">IF($C6="Y",$J6,$K6)</f>
        <v>1</v>
      </c>
      <c r="P35" s="20">
        <f t="shared" ref="P35:P43" si="5">$K6</f>
        <v>1</v>
      </c>
      <c r="Q35" s="20">
        <f t="shared" ref="Q35:Q43" si="6">IF($G6="Y",$L6,$K6)</f>
        <v>1</v>
      </c>
      <c r="R35" s="20">
        <f t="shared" ref="R35:R43" si="7">IF($C6="Y",$J6,$K6)</f>
        <v>1</v>
      </c>
      <c r="S35" s="20">
        <f t="shared" ref="S35:S43" si="8">$K6</f>
        <v>1</v>
      </c>
      <c r="T35" s="20">
        <f t="shared" ref="T35:T43" si="9">IF($G6="Y",$L6,$K6)</f>
        <v>1</v>
      </c>
    </row>
    <row r="36" spans="1:20">
      <c r="A36" s="3" t="s">
        <v>63</v>
      </c>
      <c r="B36" s="22"/>
      <c r="C36" s="22"/>
      <c r="D36" s="22"/>
      <c r="E36" s="22"/>
      <c r="F36" s="25" t="s">
        <v>41</v>
      </c>
      <c r="G36" s="22"/>
      <c r="H36" s="22"/>
      <c r="I36" s="22"/>
      <c r="J36" s="22"/>
      <c r="K36" s="22"/>
      <c r="L36" s="22"/>
      <c r="N36" s="18" t="str">
        <f>'Truck%'!$B7</f>
        <v>Repeat Time</v>
      </c>
      <c r="O36" s="20">
        <f t="shared" si="4"/>
        <v>1</v>
      </c>
      <c r="P36" s="20">
        <f t="shared" si="5"/>
        <v>1</v>
      </c>
      <c r="Q36" s="20">
        <f t="shared" si="6"/>
        <v>1</v>
      </c>
      <c r="R36" s="20">
        <f t="shared" si="7"/>
        <v>1</v>
      </c>
      <c r="S36" s="20">
        <f t="shared" si="8"/>
        <v>1</v>
      </c>
      <c r="T36" s="20">
        <f t="shared" si="9"/>
        <v>1</v>
      </c>
    </row>
    <row r="37" spans="1:20">
      <c r="A37" s="9" t="s">
        <v>50</v>
      </c>
      <c r="B37" s="22" t="s">
        <v>38</v>
      </c>
      <c r="C37" s="27" t="s">
        <v>39</v>
      </c>
      <c r="D37" s="22"/>
      <c r="E37" s="22"/>
      <c r="F37" s="4">
        <v>0.11</v>
      </c>
      <c r="G37" s="22" t="s">
        <v>43</v>
      </c>
      <c r="H37" s="22"/>
      <c r="I37" s="22"/>
      <c r="J37" s="22"/>
      <c r="K37" s="22"/>
      <c r="L37" s="22"/>
      <c r="N37" s="19" t="str">
        <f>'Truck%'!$A8</f>
        <v>Roadway Surface Factors</v>
      </c>
      <c r="O37" s="20"/>
      <c r="P37" s="20"/>
      <c r="Q37" s="20"/>
      <c r="R37" s="20"/>
      <c r="S37" s="20"/>
      <c r="T37" s="20"/>
    </row>
    <row r="38" spans="1:20">
      <c r="A38" s="9"/>
      <c r="B38" s="22"/>
      <c r="C38" s="27"/>
      <c r="D38" s="22"/>
      <c r="E38" s="22"/>
      <c r="F38" s="22"/>
      <c r="G38" s="22"/>
      <c r="H38" s="22"/>
      <c r="I38" s="22"/>
      <c r="J38" s="22"/>
      <c r="K38" s="22"/>
      <c r="L38" s="22"/>
      <c r="N38" s="18" t="str">
        <f>'Truck%'!$B9</f>
        <v>Pavement Material</v>
      </c>
      <c r="O38" s="20">
        <f t="shared" si="4"/>
        <v>1</v>
      </c>
      <c r="P38" s="20">
        <f t="shared" si="5"/>
        <v>1</v>
      </c>
      <c r="Q38" s="20">
        <f t="shared" si="6"/>
        <v>1</v>
      </c>
      <c r="R38" s="20">
        <f t="shared" si="7"/>
        <v>1</v>
      </c>
      <c r="S38" s="20">
        <f t="shared" si="8"/>
        <v>1</v>
      </c>
      <c r="T38" s="20">
        <f t="shared" si="9"/>
        <v>1</v>
      </c>
    </row>
    <row r="39" spans="1:20">
      <c r="A39" s="9"/>
      <c r="B39" s="22" t="s">
        <v>3</v>
      </c>
      <c r="C39" s="9"/>
      <c r="D39" s="22" t="s">
        <v>83</v>
      </c>
      <c r="E39" s="9" t="s">
        <v>50</v>
      </c>
      <c r="F39" s="22" t="s">
        <v>84</v>
      </c>
      <c r="G39" s="9"/>
      <c r="H39" s="22" t="s">
        <v>85</v>
      </c>
      <c r="I39" s="22"/>
      <c r="J39" s="32">
        <v>10</v>
      </c>
      <c r="K39" s="32">
        <v>20</v>
      </c>
      <c r="L39" s="32">
        <v>30</v>
      </c>
      <c r="N39" s="18" t="str">
        <f>'Truck%'!$B10</f>
        <v>Pavement Surface Age</v>
      </c>
      <c r="O39" s="20">
        <f t="shared" si="4"/>
        <v>1</v>
      </c>
      <c r="P39" s="20">
        <f t="shared" si="5"/>
        <v>1</v>
      </c>
      <c r="Q39" s="20">
        <f t="shared" si="6"/>
        <v>1</v>
      </c>
      <c r="R39" s="20">
        <f t="shared" si="7"/>
        <v>1</v>
      </c>
      <c r="S39" s="20">
        <f t="shared" si="8"/>
        <v>1</v>
      </c>
      <c r="T39" s="20">
        <f t="shared" si="9"/>
        <v>1</v>
      </c>
    </row>
    <row r="40" spans="1:20">
      <c r="A40" s="10"/>
      <c r="B40" s="22" t="s">
        <v>86</v>
      </c>
      <c r="C40" s="27"/>
      <c r="D40" s="22"/>
      <c r="E40" s="22"/>
      <c r="F40" s="22"/>
      <c r="G40" s="22"/>
      <c r="H40" s="22"/>
      <c r="I40" s="22"/>
      <c r="J40" s="22"/>
      <c r="K40" s="22"/>
      <c r="L40" s="22"/>
      <c r="N40" s="19" t="str">
        <f>'Truck%'!$A11</f>
        <v>Weather Factors</v>
      </c>
      <c r="O40" s="20"/>
      <c r="P40" s="20"/>
      <c r="Q40" s="20"/>
      <c r="R40" s="20"/>
      <c r="S40" s="20"/>
      <c r="T40" s="20"/>
    </row>
    <row r="41" spans="1:20">
      <c r="A41" s="9"/>
      <c r="B41" s="22"/>
      <c r="C41" s="27"/>
      <c r="D41" s="22"/>
      <c r="E41" s="22"/>
      <c r="F41" s="22"/>
      <c r="G41" s="22"/>
      <c r="H41" s="22"/>
      <c r="I41" s="22"/>
      <c r="J41" s="22"/>
      <c r="K41" s="22"/>
      <c r="L41" s="22"/>
      <c r="N41" s="18" t="str">
        <f>'Truck%'!$B12</f>
        <v>Sun Condition</v>
      </c>
      <c r="O41" s="20">
        <f t="shared" si="4"/>
        <v>1</v>
      </c>
      <c r="P41" s="20">
        <f t="shared" si="5"/>
        <v>1</v>
      </c>
      <c r="Q41" s="20">
        <f t="shared" si="6"/>
        <v>1</v>
      </c>
      <c r="R41" s="20">
        <f t="shared" si="7"/>
        <v>1</v>
      </c>
      <c r="S41" s="20">
        <f t="shared" si="8"/>
        <v>1</v>
      </c>
      <c r="T41" s="20">
        <f t="shared" si="9"/>
        <v>1</v>
      </c>
    </row>
    <row r="42" spans="1:20">
      <c r="A42" s="9"/>
      <c r="B42" s="22"/>
      <c r="C42" s="27"/>
      <c r="D42" s="22"/>
      <c r="E42" s="22"/>
      <c r="F42" s="22"/>
      <c r="G42" s="22"/>
      <c r="H42" s="22"/>
      <c r="I42" s="22"/>
      <c r="J42" s="22"/>
      <c r="K42" s="22"/>
      <c r="L42" s="22"/>
      <c r="N42" s="18" t="str">
        <f>'Truck%'!$B13</f>
        <v>Wind Condition</v>
      </c>
      <c r="O42" s="20">
        <f t="shared" si="4"/>
        <v>1</v>
      </c>
      <c r="P42" s="20">
        <f t="shared" si="5"/>
        <v>1</v>
      </c>
      <c r="Q42" s="20">
        <f t="shared" si="6"/>
        <v>1</v>
      </c>
      <c r="R42" s="20">
        <f t="shared" si="7"/>
        <v>1</v>
      </c>
      <c r="S42" s="20">
        <f t="shared" si="8"/>
        <v>1</v>
      </c>
      <c r="T42" s="20">
        <f t="shared" si="9"/>
        <v>1</v>
      </c>
    </row>
    <row r="43" spans="1:20">
      <c r="A43" s="9"/>
      <c r="B43" s="22"/>
      <c r="C43" s="27"/>
      <c r="D43" s="22"/>
      <c r="E43" s="22"/>
      <c r="F43" s="22"/>
      <c r="G43" s="22"/>
      <c r="H43" s="22"/>
      <c r="I43" s="22"/>
      <c r="J43" s="22"/>
      <c r="K43" s="22"/>
      <c r="L43" s="22"/>
      <c r="N43" s="18" t="str">
        <f>'Truck%'!$B14</f>
        <v>Roadway Shade</v>
      </c>
      <c r="O43" s="20">
        <f t="shared" si="4"/>
        <v>1</v>
      </c>
      <c r="P43" s="20">
        <f t="shared" si="5"/>
        <v>1</v>
      </c>
      <c r="Q43" s="20">
        <f t="shared" si="6"/>
        <v>1</v>
      </c>
      <c r="R43" s="20">
        <f t="shared" si="7"/>
        <v>1</v>
      </c>
      <c r="S43" s="20">
        <f t="shared" si="8"/>
        <v>1</v>
      </c>
      <c r="T43" s="20">
        <f t="shared" si="9"/>
        <v>1</v>
      </c>
    </row>
    <row r="44" spans="1:20">
      <c r="N44" s="19" t="str">
        <f>'Truck%'!$A23</f>
        <v>Truck Proportion</v>
      </c>
      <c r="O44" s="20">
        <f>IF($C23="Y",$J23,$K23)</f>
        <v>1.25</v>
      </c>
      <c r="P44" s="20">
        <f>$K23</f>
        <v>1</v>
      </c>
      <c r="Q44" s="20">
        <f>IF($G23="Y",$L23,$K23)</f>
        <v>0.75</v>
      </c>
      <c r="R44" s="20">
        <f>IF($C23="Y",$J23,$K23)</f>
        <v>1.25</v>
      </c>
      <c r="S44" s="20">
        <f>$K23</f>
        <v>1</v>
      </c>
      <c r="T44" s="20">
        <f>IF($G23="Y",$L23,$K23)</f>
        <v>0.75</v>
      </c>
    </row>
    <row r="45" spans="1:20">
      <c r="N45" s="19" t="str">
        <f>'Truck%'!$A24</f>
        <v>Environmental Factors</v>
      </c>
      <c r="O45" s="20"/>
      <c r="P45" s="20"/>
      <c r="Q45" s="20"/>
      <c r="R45" s="20"/>
      <c r="S45" s="20"/>
      <c r="T45" s="20"/>
    </row>
    <row r="46" spans="1:20">
      <c r="N46" s="7" t="str">
        <f>'Truck%'!$B25</f>
        <v>Corrosion Sensitve Struct.</v>
      </c>
      <c r="O46" s="20">
        <f t="shared" ref="O46:O47" si="10">IF($C25="Y",$J25,$K25)</f>
        <v>1</v>
      </c>
      <c r="P46" s="20">
        <f t="shared" ref="P46:P47" si="11">$K25</f>
        <v>1</v>
      </c>
      <c r="Q46" s="20">
        <f t="shared" ref="Q46:Q47" si="12">IF($G25="Y",$L25,$K25)</f>
        <v>1</v>
      </c>
      <c r="R46" s="20">
        <f t="shared" ref="R46:R47" si="13">IF($C25="Y",$J25,$K25)</f>
        <v>1</v>
      </c>
      <c r="S46" s="20">
        <f t="shared" ref="S46:S47" si="14">$K25</f>
        <v>1</v>
      </c>
      <c r="T46" s="20">
        <f t="shared" ref="T46:T47" si="15">IF($G25="Y",$L25,$K25)</f>
        <v>1</v>
      </c>
    </row>
    <row r="47" spans="1:20">
      <c r="N47" s="7" t="str">
        <f>'Truck%'!$B26</f>
        <v>Environmentally Sensitive</v>
      </c>
      <c r="O47" s="20">
        <f t="shared" si="10"/>
        <v>1</v>
      </c>
      <c r="P47" s="20">
        <f t="shared" si="11"/>
        <v>1</v>
      </c>
      <c r="Q47" s="20">
        <f t="shared" si="12"/>
        <v>1</v>
      </c>
      <c r="R47" s="20">
        <f t="shared" si="13"/>
        <v>1</v>
      </c>
      <c r="S47" s="20">
        <f t="shared" si="14"/>
        <v>1</v>
      </c>
      <c r="T47" s="20">
        <f t="shared" si="15"/>
        <v>1</v>
      </c>
    </row>
    <row r="48" spans="1:20">
      <c r="N48" s="19" t="str">
        <f>A15</f>
        <v>Roadway Volume (ADT)</v>
      </c>
      <c r="O48" s="20">
        <f>1/$J19</f>
        <v>1</v>
      </c>
      <c r="P48" s="20">
        <f t="shared" ref="P48:T48" si="16">1/$J19</f>
        <v>1</v>
      </c>
      <c r="Q48" s="20">
        <f t="shared" si="16"/>
        <v>1</v>
      </c>
      <c r="R48" s="20">
        <f t="shared" si="16"/>
        <v>1</v>
      </c>
      <c r="S48" s="20">
        <f t="shared" si="16"/>
        <v>1</v>
      </c>
      <c r="T48" s="20">
        <f t="shared" si="16"/>
        <v>1</v>
      </c>
    </row>
    <row r="49" spans="14:38">
      <c r="N49" s="2" t="s">
        <v>87</v>
      </c>
      <c r="O49" s="20">
        <f>O34*O35*O36*O38*O39*O41*O42*O43*O44*O46*O47*O48</f>
        <v>1.25</v>
      </c>
      <c r="P49" s="20">
        <f t="shared" ref="P49:T49" si="17">P34*P35*P36*P38*P39*P41*P42*P43*P44*P46*P47*P48</f>
        <v>1</v>
      </c>
      <c r="Q49" s="20">
        <f t="shared" si="17"/>
        <v>0.75</v>
      </c>
      <c r="R49" s="20">
        <f t="shared" si="17"/>
        <v>1.25</v>
      </c>
      <c r="S49" s="20">
        <f t="shared" si="17"/>
        <v>1</v>
      </c>
      <c r="T49" s="20">
        <f t="shared" si="17"/>
        <v>0.75</v>
      </c>
    </row>
    <row r="50" spans="14:38" ht="59" customHeight="1">
      <c r="N50" s="18"/>
      <c r="O50" s="20"/>
      <c r="P50" s="20"/>
      <c r="Q50" s="20"/>
      <c r="R50" s="20"/>
      <c r="S50" s="20"/>
      <c r="T50" s="20"/>
    </row>
    <row r="51" spans="14:38"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</row>
    <row r="52" spans="14:38"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</row>
    <row r="53" spans="14:38"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</row>
    <row r="54" spans="14:38">
      <c r="U54" s="20"/>
      <c r="V54" s="20"/>
      <c r="W54" s="20"/>
      <c r="X54" s="20"/>
      <c r="Y54" s="20"/>
      <c r="Z54" s="20"/>
      <c r="AA54" s="19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</row>
    <row r="55" spans="14:38">
      <c r="U55" s="20"/>
      <c r="V55" s="20"/>
      <c r="W55" s="20"/>
      <c r="X55" s="20"/>
      <c r="Y55" s="20"/>
      <c r="Z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</row>
    <row r="56" spans="14:38">
      <c r="N56" s="31"/>
      <c r="O56" s="2" t="str">
        <f>O30</f>
        <v>Rock Salt</v>
      </c>
      <c r="P56" s="2" t="str">
        <f t="shared" ref="P56:T58" si="18">P30</f>
        <v>Rock Salt</v>
      </c>
      <c r="Q56" s="2" t="str">
        <f t="shared" si="18"/>
        <v>Rock Salt</v>
      </c>
      <c r="R56" s="2" t="str">
        <f t="shared" si="18"/>
        <v>Salt Brine</v>
      </c>
      <c r="S56" s="2" t="str">
        <f t="shared" si="18"/>
        <v>Salt Brine</v>
      </c>
      <c r="T56" s="2" t="str">
        <f t="shared" si="18"/>
        <v>Salt Brine</v>
      </c>
      <c r="U56" s="20"/>
      <c r="V56" s="20"/>
      <c r="W56" s="20"/>
      <c r="X56" s="20"/>
      <c r="Y56" s="20"/>
      <c r="Z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</row>
    <row r="57" spans="14:38">
      <c r="N57" s="31"/>
      <c r="O57" s="2" t="str">
        <f t="shared" ref="O57:T58" si="19">O31</f>
        <v>NaCl</v>
      </c>
      <c r="P57" s="2" t="str">
        <f t="shared" si="19"/>
        <v>NaCl</v>
      </c>
      <c r="Q57" s="2" t="str">
        <f t="shared" si="19"/>
        <v>NaCl</v>
      </c>
      <c r="R57" s="2" t="str">
        <f t="shared" si="19"/>
        <v>NaCl</v>
      </c>
      <c r="S57" s="2" t="str">
        <f t="shared" si="19"/>
        <v>NaCl</v>
      </c>
      <c r="T57" s="2" t="str">
        <f t="shared" si="19"/>
        <v>NaCl</v>
      </c>
      <c r="U57" s="20"/>
      <c r="V57" s="20"/>
      <c r="W57" s="20"/>
      <c r="X57" s="20"/>
      <c r="Y57" s="20"/>
      <c r="Z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</row>
    <row r="58" spans="14:38">
      <c r="N58" s="31" t="str">
        <f t="shared" ref="N58:N71" si="20">N8</f>
        <v>Temp° F</v>
      </c>
      <c r="O58" s="2" t="str">
        <f t="shared" si="19"/>
        <v>Gran</v>
      </c>
      <c r="P58" s="2" t="str">
        <f t="shared" si="18"/>
        <v>Gran</v>
      </c>
      <c r="Q58" s="2" t="str">
        <f t="shared" si="18"/>
        <v>Gran</v>
      </c>
      <c r="R58" s="2" t="str">
        <f t="shared" si="18"/>
        <v>Liq</v>
      </c>
      <c r="S58" s="2" t="str">
        <f t="shared" si="18"/>
        <v>Liq</v>
      </c>
      <c r="T58" s="2" t="str">
        <f t="shared" si="18"/>
        <v>Liq</v>
      </c>
      <c r="U58" s="20"/>
      <c r="V58" s="20"/>
      <c r="W58" s="20"/>
      <c r="X58" s="20"/>
      <c r="Y58" s="20"/>
      <c r="Z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</row>
    <row r="59" spans="14:38">
      <c r="N59" s="31">
        <f t="shared" si="20"/>
        <v>30</v>
      </c>
      <c r="O59" s="17">
        <f>O$26/O9*O$24*O$25/2000/O$49</f>
        <v>16.559999999999999</v>
      </c>
      <c r="P59" s="17">
        <f>P$26/P9*P$24*P$25/2000/P$49</f>
        <v>20.7</v>
      </c>
      <c r="Q59" s="17">
        <f>Q$26/Q9*Q$24*Q$25/2000/Q$49</f>
        <v>27.599999999999998</v>
      </c>
      <c r="R59" s="4">
        <f>R$27/R9*R$24*R$25/R$49</f>
        <v>1.6697435897435899</v>
      </c>
      <c r="S59" s="4">
        <f>S$27/S9*S$24*S$25/S$49</f>
        <v>2.0871794871794873</v>
      </c>
      <c r="T59" s="4">
        <f>T$27/T9*T$24*T$25/T$49</f>
        <v>2.7829059829059832</v>
      </c>
      <c r="U59" s="20"/>
      <c r="V59" s="20"/>
      <c r="W59" s="20"/>
      <c r="X59" s="20"/>
      <c r="Y59" s="20"/>
      <c r="Z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</row>
    <row r="60" spans="14:38">
      <c r="N60" s="31">
        <f t="shared" si="20"/>
        <v>25</v>
      </c>
      <c r="O60" s="17">
        <f t="shared" ref="O60:Q71" si="21">O$26/O10*O$24*O$25/2000/O$49</f>
        <v>20.7</v>
      </c>
      <c r="P60" s="17">
        <f t="shared" si="21"/>
        <v>25.875</v>
      </c>
      <c r="Q60" s="17">
        <f t="shared" si="21"/>
        <v>34.5</v>
      </c>
      <c r="R60" s="4">
        <f t="shared" ref="R60:T71" si="22">R$27/R10*R$24*R$25/R$49</f>
        <v>2.3257142857142861</v>
      </c>
      <c r="S60" s="4">
        <f t="shared" si="22"/>
        <v>2.9071428571428575</v>
      </c>
      <c r="T60" s="4">
        <f t="shared" si="22"/>
        <v>3.8761904761904766</v>
      </c>
      <c r="U60" s="20"/>
      <c r="V60" s="20"/>
      <c r="W60" s="20"/>
      <c r="X60" s="20"/>
      <c r="Y60" s="20"/>
      <c r="Z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</row>
    <row r="61" spans="14:38">
      <c r="N61" s="31">
        <f t="shared" si="20"/>
        <v>20</v>
      </c>
      <c r="O61" s="17">
        <f t="shared" ref="O61:Q71" si="23">O$26/O11*O$24*O$25/2000/O$49</f>
        <v>28.551724137931028</v>
      </c>
      <c r="P61" s="17">
        <f t="shared" si="23"/>
        <v>35.689655172413786</v>
      </c>
      <c r="Q61" s="17">
        <f t="shared" si="23"/>
        <v>47.586206896551715</v>
      </c>
      <c r="R61" s="4">
        <f t="shared" ref="R61:T71" si="24">R$27/R11*R$24*R$25/R$49</f>
        <v>3.1009523809523811</v>
      </c>
      <c r="S61" s="4">
        <f t="shared" si="24"/>
        <v>3.8761904761904766</v>
      </c>
      <c r="T61" s="4">
        <f t="shared" si="24"/>
        <v>5.1682539682539685</v>
      </c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</row>
    <row r="62" spans="14:38">
      <c r="N62" s="31">
        <f t="shared" si="20"/>
        <v>15</v>
      </c>
      <c r="O62" s="17">
        <f t="shared" ref="O62:Q71" si="25">O$26/O12*O$24*O$25/2000/O$49</f>
        <v>42.461538461538467</v>
      </c>
      <c r="P62" s="17">
        <f t="shared" si="25"/>
        <v>53.07692307692308</v>
      </c>
      <c r="Q62" s="17">
        <f t="shared" si="25"/>
        <v>70.769230769230774</v>
      </c>
      <c r="R62" s="4">
        <f t="shared" ref="R62:T71" si="26">R$27/R12*R$24*R$25/R$49</f>
        <v>4.07</v>
      </c>
      <c r="S62" s="4">
        <f t="shared" si="26"/>
        <v>5.0875000000000004</v>
      </c>
      <c r="T62" s="4">
        <f t="shared" si="26"/>
        <v>6.7833333333333341</v>
      </c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</row>
    <row r="63" spans="14:38">
      <c r="N63" s="31">
        <f t="shared" si="20"/>
        <v>10</v>
      </c>
      <c r="O63" s="17">
        <f t="shared" ref="O63:Q71" si="27">O$26/O13*O$24*O$25/2000/O$49</f>
        <v>82.8</v>
      </c>
      <c r="P63" s="17">
        <f t="shared" si="27"/>
        <v>103.5</v>
      </c>
      <c r="Q63" s="17">
        <f t="shared" si="27"/>
        <v>138</v>
      </c>
      <c r="R63" s="4">
        <f t="shared" ref="R63:T71" si="28">R$27/R13*R$24*R$25/R$49</f>
        <v>5.4266666666666676</v>
      </c>
      <c r="S63" s="4">
        <f t="shared" si="28"/>
        <v>6.7833333333333341</v>
      </c>
      <c r="T63" s="4">
        <f t="shared" si="28"/>
        <v>9.0444444444444461</v>
      </c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</row>
    <row r="64" spans="14:38">
      <c r="N64" s="31">
        <f t="shared" si="20"/>
        <v>5</v>
      </c>
      <c r="O64" s="17">
        <f t="shared" ref="O64:Q71" si="29">O$26/O14*O$24*O$25/2000/O$49</f>
        <v>48.705882352941174</v>
      </c>
      <c r="P64" s="17">
        <f t="shared" si="29"/>
        <v>60.882352941176464</v>
      </c>
      <c r="Q64" s="17">
        <f t="shared" si="29"/>
        <v>81.17647058823529</v>
      </c>
      <c r="R64" s="4">
        <f t="shared" ref="R64:T71" si="30">R$27/R14*R$24*R$25/R$49</f>
        <v>4.341333333333333</v>
      </c>
      <c r="S64" s="4">
        <f t="shared" si="30"/>
        <v>5.4266666666666667</v>
      </c>
      <c r="T64" s="4">
        <f t="shared" si="30"/>
        <v>7.235555555555556</v>
      </c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</row>
    <row r="65" spans="14:38">
      <c r="N65" s="31">
        <f t="shared" si="20"/>
        <v>0</v>
      </c>
      <c r="O65" s="17">
        <f t="shared" ref="O65:Q71" si="31">O$26/O15*O$24*O$25/2000/O$49</f>
        <v>16559.999999999996</v>
      </c>
      <c r="P65" s="17">
        <f t="shared" si="31"/>
        <v>20699.999999999996</v>
      </c>
      <c r="Q65" s="17">
        <f t="shared" si="31"/>
        <v>27599.999999999996</v>
      </c>
      <c r="R65" s="4">
        <f t="shared" ref="R65:T71" si="32">R$27/R15*R$24*R$25/R$49</f>
        <v>651.20000000000005</v>
      </c>
      <c r="S65" s="4">
        <f t="shared" si="32"/>
        <v>814</v>
      </c>
      <c r="T65" s="4">
        <f t="shared" si="32"/>
        <v>1085.3333333333333</v>
      </c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</row>
    <row r="66" spans="14:38">
      <c r="N66" s="31">
        <f t="shared" si="20"/>
        <v>-5</v>
      </c>
      <c r="O66" s="17">
        <f t="shared" ref="O66:Q71" si="33">O$26/O16*O$24*O$25/2000/O$49</f>
        <v>16559.999999999996</v>
      </c>
      <c r="P66" s="17">
        <f t="shared" si="33"/>
        <v>20699.999999999996</v>
      </c>
      <c r="Q66" s="17">
        <f t="shared" si="33"/>
        <v>27599.999999999996</v>
      </c>
      <c r="R66" s="4">
        <f t="shared" ref="R66:T71" si="34">R$27/R16*R$24*R$25/R$49</f>
        <v>651.20000000000005</v>
      </c>
      <c r="S66" s="4">
        <f t="shared" si="34"/>
        <v>814</v>
      </c>
      <c r="T66" s="4">
        <f t="shared" si="34"/>
        <v>1085.3333333333333</v>
      </c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</row>
    <row r="67" spans="14:38">
      <c r="N67" s="31">
        <f t="shared" si="20"/>
        <v>-10</v>
      </c>
      <c r="O67" s="17">
        <f t="shared" ref="O67:Q71" si="35">O$26/O17*O$24*O$25/2000/O$49</f>
        <v>16559.999999999996</v>
      </c>
      <c r="P67" s="17">
        <f t="shared" si="35"/>
        <v>20699.999999999996</v>
      </c>
      <c r="Q67" s="17">
        <f t="shared" si="35"/>
        <v>27599.999999999996</v>
      </c>
      <c r="R67" s="4">
        <f t="shared" ref="R67:T71" si="36">R$27/R17*R$24*R$25/R$49</f>
        <v>651.20000000000005</v>
      </c>
      <c r="S67" s="4">
        <f t="shared" si="36"/>
        <v>814</v>
      </c>
      <c r="T67" s="4">
        <f t="shared" si="36"/>
        <v>1085.3333333333333</v>
      </c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</row>
    <row r="68" spans="14:38">
      <c r="N68" s="31">
        <f t="shared" si="20"/>
        <v>-15</v>
      </c>
      <c r="O68" s="17">
        <f t="shared" ref="O68:Q71" si="37">O$26/O18*O$24*O$25/2000/O$49</f>
        <v>16559.999999999996</v>
      </c>
      <c r="P68" s="17">
        <f t="shared" si="37"/>
        <v>20699.999999999996</v>
      </c>
      <c r="Q68" s="17">
        <f t="shared" si="37"/>
        <v>27599.999999999996</v>
      </c>
      <c r="R68" s="4">
        <f t="shared" ref="R68:T71" si="38">R$27/R18*R$24*R$25/R$49</f>
        <v>651.20000000000005</v>
      </c>
      <c r="S68" s="4">
        <f t="shared" si="38"/>
        <v>814</v>
      </c>
      <c r="T68" s="4">
        <f t="shared" si="38"/>
        <v>1085.3333333333333</v>
      </c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</row>
    <row r="69" spans="14:38">
      <c r="N69" s="31">
        <f t="shared" si="20"/>
        <v>-20</v>
      </c>
      <c r="O69" s="17">
        <f t="shared" ref="O69:Q71" si="39">O$26/O19*O$24*O$25/2000/O$49</f>
        <v>16559.999999999996</v>
      </c>
      <c r="P69" s="17">
        <f t="shared" si="39"/>
        <v>20699.999999999996</v>
      </c>
      <c r="Q69" s="17">
        <f t="shared" si="39"/>
        <v>27599.999999999996</v>
      </c>
      <c r="R69" s="4">
        <f t="shared" ref="R69:T71" si="40">R$27/R19*R$24*R$25/R$49</f>
        <v>651.20000000000005</v>
      </c>
      <c r="S69" s="4">
        <f t="shared" si="40"/>
        <v>814</v>
      </c>
      <c r="T69" s="4">
        <f t="shared" si="40"/>
        <v>1085.3333333333333</v>
      </c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</row>
    <row r="70" spans="14:38">
      <c r="N70" s="31">
        <f t="shared" si="20"/>
        <v>-25</v>
      </c>
      <c r="O70" s="17">
        <f t="shared" ref="O70:Q71" si="41">O$26/O20*O$24*O$25/2000/O$49</f>
        <v>16559.999999999996</v>
      </c>
      <c r="P70" s="17">
        <f t="shared" si="41"/>
        <v>20699.999999999996</v>
      </c>
      <c r="Q70" s="17">
        <f t="shared" si="41"/>
        <v>27599.999999999996</v>
      </c>
      <c r="R70" s="4">
        <f t="shared" ref="R70:T71" si="42">R$27/R20*R$24*R$25/R$49</f>
        <v>651.20000000000005</v>
      </c>
      <c r="S70" s="4">
        <f t="shared" si="42"/>
        <v>814</v>
      </c>
      <c r="T70" s="4">
        <f t="shared" si="42"/>
        <v>1085.3333333333333</v>
      </c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</row>
    <row r="71" spans="14:38">
      <c r="N71" s="31">
        <f t="shared" si="20"/>
        <v>-30</v>
      </c>
      <c r="O71" s="17">
        <f t="shared" ref="O71:Q71" si="43">O$26/O21*O$24*O$25/2000/O$49</f>
        <v>16559.999999999996</v>
      </c>
      <c r="P71" s="17">
        <f t="shared" si="43"/>
        <v>20699.999999999996</v>
      </c>
      <c r="Q71" s="17">
        <f t="shared" si="43"/>
        <v>27599.999999999996</v>
      </c>
      <c r="R71" s="4">
        <f t="shared" ref="R71:T71" si="44">R$27/R21*R$24*R$25/R$49</f>
        <v>651.20000000000005</v>
      </c>
      <c r="S71" s="4">
        <f t="shared" si="44"/>
        <v>814</v>
      </c>
      <c r="T71" s="4">
        <f t="shared" si="44"/>
        <v>1085.3333333333333</v>
      </c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</row>
    <row r="72" spans="14:38"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</row>
    <row r="73" spans="14:38"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</row>
    <row r="74" spans="14:38"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</row>
    <row r="75" spans="14:38"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</row>
    <row r="76" spans="14:38"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</row>
    <row r="77" spans="14:38"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</row>
    <row r="78" spans="14:38"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</row>
    <row r="79" spans="14:38"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</row>
    <row r="80" spans="14:38"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</row>
    <row r="81" spans="21:38"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</row>
    <row r="82" spans="21:38"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</row>
    <row r="83" spans="21:38"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</row>
    <row r="84" spans="21:38"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</row>
    <row r="85" spans="21:38"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</row>
    <row r="86" spans="21:38"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</row>
    <row r="87" spans="21:38"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</row>
    <row r="88" spans="21:38"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</row>
    <row r="89" spans="21:38"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</row>
    <row r="90" spans="21:38">
      <c r="U90" s="5"/>
      <c r="V90" s="6"/>
      <c r="W90" s="6"/>
      <c r="X90" s="5"/>
      <c r="Y90" s="6"/>
      <c r="Z90" s="6"/>
      <c r="AA90" s="6"/>
      <c r="AB90" s="6"/>
      <c r="AC90" s="6"/>
      <c r="AD90" s="6"/>
      <c r="AE90" s="6"/>
      <c r="AF90" s="6"/>
      <c r="AG90" s="5"/>
      <c r="AH90" s="5"/>
      <c r="AI90" s="5"/>
      <c r="AJ90" s="5"/>
      <c r="AK90" s="5"/>
      <c r="AL90" s="5"/>
    </row>
    <row r="91" spans="21:38"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</row>
    <row r="92" spans="21:38"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</row>
    <row r="93" spans="21:38"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</row>
    <row r="94" spans="21:38"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</row>
  </sheetData>
  <phoneticPr fontId="6" type="noConversion"/>
  <pageMargins left="0.75" right="0.75" top="1" bottom="1" header="0.5" footer="0.5"/>
  <headerFooter>
    <oddFooter>&amp;L&amp;"Calibri,Regular"&amp;K000000MSU Mankato Civil Engineering&amp;C&amp;"Calibri,Regular"&amp;K000000&amp;P of &amp;N&amp;R&amp;"Calibri,Regular"&amp;K000000Salt Brine Blending - Cost Model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AS94"/>
  <sheetViews>
    <sheetView topLeftCell="F47" workbookViewId="0">
      <selection activeCell="O59" sqref="O59:T71"/>
    </sheetView>
  </sheetViews>
  <sheetFormatPr baseColWidth="10" defaultRowHeight="15"/>
  <cols>
    <col min="1" max="1" width="3.5" style="2" customWidth="1"/>
    <col min="2" max="2" width="25" style="2" customWidth="1"/>
    <col min="3" max="3" width="2.83203125" style="2" customWidth="1"/>
    <col min="4" max="4" width="11.83203125" style="2" customWidth="1"/>
    <col min="5" max="5" width="2.83203125" style="2" customWidth="1"/>
    <col min="6" max="6" width="11.83203125" style="2" customWidth="1"/>
    <col min="7" max="7" width="2.83203125" style="2" customWidth="1"/>
    <col min="8" max="8" width="11.83203125" style="2" customWidth="1"/>
    <col min="9" max="9" width="9.83203125" style="2" customWidth="1"/>
    <col min="10" max="12" width="4.83203125" style="2" customWidth="1"/>
    <col min="13" max="26" width="10.83203125" style="2"/>
    <col min="27" max="27" width="17.6640625" style="2" customWidth="1"/>
    <col min="28" max="16384" width="10.83203125" style="2"/>
  </cols>
  <sheetData>
    <row r="1" spans="1:20">
      <c r="A1" s="22" t="s">
        <v>0</v>
      </c>
      <c r="B1" s="22"/>
      <c r="C1" s="22"/>
      <c r="D1" s="22"/>
      <c r="E1" s="22"/>
      <c r="F1" s="24" t="s">
        <v>58</v>
      </c>
      <c r="G1" s="21"/>
      <c r="H1" s="21" t="s">
        <v>2</v>
      </c>
      <c r="I1" s="21"/>
      <c r="J1" s="21"/>
      <c r="K1" s="21"/>
      <c r="L1" s="21"/>
      <c r="N1" s="5" t="s">
        <v>0</v>
      </c>
      <c r="O1" s="7"/>
      <c r="P1" s="7"/>
      <c r="Q1" s="7"/>
      <c r="R1" s="7"/>
      <c r="S1" s="7"/>
      <c r="T1" s="7"/>
    </row>
    <row r="2" spans="1:20" ht="30" customHeight="1">
      <c r="A2" s="23" t="s">
        <v>1</v>
      </c>
      <c r="B2" s="22"/>
      <c r="C2" s="22"/>
      <c r="D2" s="22"/>
      <c r="E2" s="22"/>
      <c r="F2" s="24" t="s">
        <v>59</v>
      </c>
      <c r="G2" s="21"/>
      <c r="H2" s="21" t="s">
        <v>90</v>
      </c>
      <c r="I2" s="21"/>
      <c r="J2" s="21"/>
      <c r="K2" s="21"/>
      <c r="L2" s="21"/>
      <c r="N2" s="5" t="s">
        <v>2</v>
      </c>
      <c r="O2" s="7"/>
      <c r="P2" s="7"/>
      <c r="Q2" s="7"/>
      <c r="R2" s="7"/>
      <c r="S2" s="7"/>
      <c r="T2" s="7"/>
    </row>
    <row r="3" spans="1:20" ht="25" customHeight="1">
      <c r="A3" s="25" t="s">
        <v>61</v>
      </c>
      <c r="B3" s="22"/>
      <c r="C3" s="22"/>
      <c r="D3" s="22"/>
      <c r="E3" s="22"/>
      <c r="F3" s="22"/>
      <c r="G3" s="22"/>
      <c r="H3" s="22"/>
      <c r="I3" s="22"/>
      <c r="J3" s="22"/>
      <c r="K3" s="32" t="s">
        <v>60</v>
      </c>
      <c r="L3" s="32"/>
      <c r="N3" s="5" t="s">
        <v>1</v>
      </c>
      <c r="O3" s="7"/>
      <c r="P3" s="7"/>
      <c r="Q3" s="7"/>
      <c r="R3" s="7"/>
      <c r="S3" s="7"/>
      <c r="T3" s="7"/>
    </row>
    <row r="4" spans="1:20">
      <c r="A4" s="22"/>
      <c r="B4" s="22" t="s">
        <v>3</v>
      </c>
      <c r="C4" s="9"/>
      <c r="D4" s="22" t="s">
        <v>78</v>
      </c>
      <c r="E4" s="9" t="s">
        <v>50</v>
      </c>
      <c r="F4" s="22" t="s">
        <v>79</v>
      </c>
      <c r="G4" s="9"/>
      <c r="H4" s="22" t="s">
        <v>80</v>
      </c>
      <c r="I4" s="22"/>
      <c r="J4" s="32">
        <v>300</v>
      </c>
      <c r="K4" s="32">
        <v>600</v>
      </c>
      <c r="L4" s="32">
        <v>900</v>
      </c>
      <c r="N4" s="7"/>
      <c r="O4" s="7"/>
      <c r="P4" s="7"/>
      <c r="Q4" s="7"/>
      <c r="R4" s="7"/>
      <c r="S4" s="7"/>
      <c r="T4" s="7"/>
    </row>
    <row r="5" spans="1:20">
      <c r="A5" s="22"/>
      <c r="B5" s="22" t="s">
        <v>23</v>
      </c>
      <c r="C5" s="9"/>
      <c r="D5" s="22" t="s">
        <v>22</v>
      </c>
      <c r="E5" s="9" t="s">
        <v>50</v>
      </c>
      <c r="F5" s="22" t="s">
        <v>24</v>
      </c>
      <c r="G5" s="9"/>
      <c r="H5" s="22" t="s">
        <v>25</v>
      </c>
      <c r="I5" s="22"/>
      <c r="J5" s="29">
        <v>1.5</v>
      </c>
      <c r="K5" s="29">
        <v>1</v>
      </c>
      <c r="L5" s="29">
        <v>0.5</v>
      </c>
      <c r="N5" s="7"/>
      <c r="O5" s="7"/>
      <c r="P5" s="7"/>
      <c r="Q5" s="7"/>
      <c r="R5" s="7"/>
      <c r="S5" s="7"/>
      <c r="T5" s="7"/>
    </row>
    <row r="6" spans="1:20">
      <c r="A6" s="22"/>
      <c r="B6" s="22" t="s">
        <v>12</v>
      </c>
      <c r="C6" s="9"/>
      <c r="D6" s="22" t="s">
        <v>14</v>
      </c>
      <c r="E6" s="9" t="s">
        <v>50</v>
      </c>
      <c r="F6" s="22" t="s">
        <v>15</v>
      </c>
      <c r="G6" s="9"/>
      <c r="H6" s="22" t="s">
        <v>13</v>
      </c>
      <c r="I6" s="22"/>
      <c r="J6" s="29">
        <v>1.1000000000000001</v>
      </c>
      <c r="K6" s="29">
        <v>1</v>
      </c>
      <c r="L6" s="29">
        <v>0.9</v>
      </c>
      <c r="N6" s="5"/>
      <c r="O6" s="5" t="s">
        <v>40</v>
      </c>
      <c r="P6" s="5" t="s">
        <v>40</v>
      </c>
      <c r="Q6" s="5" t="s">
        <v>40</v>
      </c>
      <c r="R6" s="5" t="s">
        <v>40</v>
      </c>
      <c r="S6" s="5" t="s">
        <v>40</v>
      </c>
      <c r="T6" s="5" t="s">
        <v>40</v>
      </c>
    </row>
    <row r="7" spans="1:20">
      <c r="A7" s="22"/>
      <c r="B7" s="22" t="s">
        <v>4</v>
      </c>
      <c r="C7" s="10"/>
      <c r="D7" s="22" t="s">
        <v>27</v>
      </c>
      <c r="E7" s="10" t="s">
        <v>50</v>
      </c>
      <c r="F7" s="22" t="s">
        <v>28</v>
      </c>
      <c r="G7" s="10"/>
      <c r="H7" s="22" t="s">
        <v>26</v>
      </c>
      <c r="I7" s="22"/>
      <c r="J7" s="30">
        <v>1.25</v>
      </c>
      <c r="K7" s="30">
        <v>1</v>
      </c>
      <c r="L7" s="30">
        <v>0.75</v>
      </c>
      <c r="N7" s="5"/>
      <c r="O7" s="8" t="s">
        <v>47</v>
      </c>
      <c r="P7" s="8" t="s">
        <v>47</v>
      </c>
      <c r="Q7" s="8" t="s">
        <v>47</v>
      </c>
      <c r="R7" s="8" t="s">
        <v>48</v>
      </c>
      <c r="S7" s="8" t="s">
        <v>48</v>
      </c>
      <c r="T7" s="8" t="s">
        <v>48</v>
      </c>
    </row>
    <row r="8" spans="1:20" ht="25" customHeight="1">
      <c r="A8" s="25" t="s">
        <v>5</v>
      </c>
      <c r="B8" s="22"/>
      <c r="C8" s="26"/>
      <c r="D8" s="22"/>
      <c r="E8" s="26"/>
      <c r="F8" s="22"/>
      <c r="G8" s="26"/>
      <c r="H8" s="22"/>
      <c r="I8" s="22"/>
      <c r="J8" s="22"/>
      <c r="K8" s="22"/>
      <c r="L8" s="22"/>
      <c r="N8" s="8" t="s">
        <v>44</v>
      </c>
      <c r="O8" s="12" t="s">
        <v>45</v>
      </c>
      <c r="P8" s="12" t="s">
        <v>45</v>
      </c>
      <c r="Q8" s="12" t="s">
        <v>45</v>
      </c>
      <c r="R8" s="12" t="s">
        <v>46</v>
      </c>
      <c r="S8" s="12" t="s">
        <v>46</v>
      </c>
      <c r="T8" s="12" t="s">
        <v>46</v>
      </c>
    </row>
    <row r="9" spans="1:20">
      <c r="A9" s="22"/>
      <c r="B9" s="22" t="s">
        <v>7</v>
      </c>
      <c r="C9" s="9"/>
      <c r="D9" s="22" t="s">
        <v>16</v>
      </c>
      <c r="E9" s="9" t="s">
        <v>50</v>
      </c>
      <c r="F9" s="22" t="s">
        <v>17</v>
      </c>
      <c r="G9" s="9"/>
      <c r="H9" s="22" t="s">
        <v>66</v>
      </c>
      <c r="I9" s="22"/>
      <c r="J9" s="29">
        <v>1.5</v>
      </c>
      <c r="K9" s="29">
        <v>1</v>
      </c>
      <c r="L9" s="29">
        <v>0.5</v>
      </c>
      <c r="N9" s="13">
        <v>30</v>
      </c>
      <c r="O9" s="13">
        <v>10</v>
      </c>
      <c r="P9" s="13">
        <v>10</v>
      </c>
      <c r="Q9" s="13">
        <v>10</v>
      </c>
      <c r="R9" s="13">
        <v>3.9</v>
      </c>
      <c r="S9" s="13">
        <v>3.9</v>
      </c>
      <c r="T9" s="13">
        <v>3.9</v>
      </c>
    </row>
    <row r="10" spans="1:20">
      <c r="A10" s="22"/>
      <c r="B10" s="22" t="s">
        <v>18</v>
      </c>
      <c r="C10" s="9"/>
      <c r="D10" s="22" t="s">
        <v>19</v>
      </c>
      <c r="E10" s="9" t="s">
        <v>50</v>
      </c>
      <c r="F10" s="22" t="s">
        <v>20</v>
      </c>
      <c r="G10" s="9"/>
      <c r="H10" s="22" t="s">
        <v>21</v>
      </c>
      <c r="I10" s="22"/>
      <c r="J10" s="30">
        <v>1.25</v>
      </c>
      <c r="K10" s="30">
        <v>1</v>
      </c>
      <c r="L10" s="30">
        <v>0.75</v>
      </c>
      <c r="N10" s="13">
        <f>N9-5</f>
        <v>25</v>
      </c>
      <c r="O10" s="13">
        <v>8</v>
      </c>
      <c r="P10" s="13">
        <v>8</v>
      </c>
      <c r="Q10" s="13">
        <v>8</v>
      </c>
      <c r="R10" s="13">
        <v>2.8</v>
      </c>
      <c r="S10" s="13">
        <v>2.8</v>
      </c>
      <c r="T10" s="13">
        <v>2.8</v>
      </c>
    </row>
    <row r="11" spans="1:20" ht="25" customHeight="1">
      <c r="A11" s="25" t="s">
        <v>11</v>
      </c>
      <c r="B11" s="22"/>
      <c r="C11" s="26"/>
      <c r="D11" s="22"/>
      <c r="E11" s="26"/>
      <c r="F11" s="22"/>
      <c r="G11" s="26"/>
      <c r="H11" s="22"/>
      <c r="I11" s="22"/>
      <c r="J11" s="22"/>
      <c r="K11" s="22"/>
      <c r="L11" s="22"/>
      <c r="N11" s="13">
        <f t="shared" ref="N11:N21" si="0">N10-5</f>
        <v>20</v>
      </c>
      <c r="O11" s="13">
        <v>5.8</v>
      </c>
      <c r="P11" s="13">
        <v>5.8</v>
      </c>
      <c r="Q11" s="13">
        <v>5.8</v>
      </c>
      <c r="R11" s="13">
        <v>2.1</v>
      </c>
      <c r="S11" s="13">
        <v>2.1</v>
      </c>
      <c r="T11" s="13">
        <v>2.1</v>
      </c>
    </row>
    <row r="12" spans="1:20">
      <c r="A12" s="22"/>
      <c r="B12" s="22" t="s">
        <v>8</v>
      </c>
      <c r="C12" s="9"/>
      <c r="D12" s="22" t="s">
        <v>29</v>
      </c>
      <c r="E12" s="9" t="s">
        <v>50</v>
      </c>
      <c r="F12" s="22" t="s">
        <v>30</v>
      </c>
      <c r="G12" s="9"/>
      <c r="H12" s="22" t="s">
        <v>31</v>
      </c>
      <c r="I12" s="22"/>
      <c r="J12" s="29">
        <v>1.5</v>
      </c>
      <c r="K12" s="29">
        <v>1</v>
      </c>
      <c r="L12" s="29">
        <v>0.5</v>
      </c>
      <c r="N12" s="13">
        <f t="shared" si="0"/>
        <v>15</v>
      </c>
      <c r="O12" s="13">
        <v>3.9</v>
      </c>
      <c r="P12" s="13">
        <v>3.9</v>
      </c>
      <c r="Q12" s="13">
        <v>3.9</v>
      </c>
      <c r="R12" s="13">
        <v>1.6</v>
      </c>
      <c r="S12" s="13">
        <v>1.6</v>
      </c>
      <c r="T12" s="13">
        <v>1.6</v>
      </c>
    </row>
    <row r="13" spans="1:20">
      <c r="A13" s="22"/>
      <c r="B13" s="22" t="s">
        <v>9</v>
      </c>
      <c r="C13" s="9"/>
      <c r="D13" s="22" t="s">
        <v>32</v>
      </c>
      <c r="E13" s="9" t="s">
        <v>50</v>
      </c>
      <c r="F13" s="22" t="s">
        <v>33</v>
      </c>
      <c r="G13" s="9"/>
      <c r="H13" s="22" t="s">
        <v>34</v>
      </c>
      <c r="I13" s="22"/>
      <c r="J13" s="30">
        <v>1.25</v>
      </c>
      <c r="K13" s="30">
        <v>1</v>
      </c>
      <c r="L13" s="30">
        <v>0.75</v>
      </c>
      <c r="N13" s="13">
        <f t="shared" si="0"/>
        <v>10</v>
      </c>
      <c r="O13" s="13">
        <v>2</v>
      </c>
      <c r="P13" s="13">
        <v>2</v>
      </c>
      <c r="Q13" s="13">
        <v>2</v>
      </c>
      <c r="R13" s="13">
        <v>1.2</v>
      </c>
      <c r="S13" s="13">
        <v>1.2</v>
      </c>
      <c r="T13" s="13">
        <v>1.2</v>
      </c>
    </row>
    <row r="14" spans="1:20">
      <c r="A14" s="22"/>
      <c r="B14" s="22" t="s">
        <v>10</v>
      </c>
      <c r="C14" s="9"/>
      <c r="D14" s="35" t="s">
        <v>88</v>
      </c>
      <c r="E14" s="36" t="s">
        <v>50</v>
      </c>
      <c r="F14" s="35" t="s">
        <v>35</v>
      </c>
      <c r="G14" s="36"/>
      <c r="H14" s="35" t="s">
        <v>89</v>
      </c>
      <c r="I14" s="22"/>
      <c r="J14" s="30">
        <v>1.25</v>
      </c>
      <c r="K14" s="30">
        <v>1</v>
      </c>
      <c r="L14" s="30">
        <v>0.75</v>
      </c>
      <c r="N14" s="13">
        <f t="shared" si="0"/>
        <v>5</v>
      </c>
      <c r="O14" s="13">
        <v>3.4</v>
      </c>
      <c r="P14" s="13">
        <v>3.4</v>
      </c>
      <c r="Q14" s="13">
        <v>3.4</v>
      </c>
      <c r="R14" s="13">
        <v>1.5</v>
      </c>
      <c r="S14" s="13">
        <v>1.5</v>
      </c>
      <c r="T14" s="13">
        <v>1.5</v>
      </c>
    </row>
    <row r="15" spans="1:20" ht="25" customHeight="1">
      <c r="A15" s="25" t="s">
        <v>67</v>
      </c>
      <c r="B15" s="22"/>
      <c r="C15" s="29"/>
      <c r="D15" s="22"/>
      <c r="E15" s="26"/>
      <c r="F15" s="22"/>
      <c r="G15" s="22"/>
      <c r="H15" s="22"/>
      <c r="I15" s="22"/>
      <c r="J15" s="22"/>
      <c r="K15" s="22"/>
      <c r="L15" s="22"/>
      <c r="N15" s="13">
        <f t="shared" si="0"/>
        <v>0</v>
      </c>
      <c r="O15" s="13">
        <v>0.01</v>
      </c>
      <c r="P15" s="13">
        <v>0.01</v>
      </c>
      <c r="Q15" s="13">
        <v>0.01</v>
      </c>
      <c r="R15" s="13">
        <v>0.01</v>
      </c>
      <c r="S15" s="13">
        <v>0.01</v>
      </c>
      <c r="T15" s="13">
        <v>0.01</v>
      </c>
    </row>
    <row r="16" spans="1:20">
      <c r="A16" s="22"/>
      <c r="B16" s="24"/>
      <c r="C16" s="29"/>
      <c r="D16" s="24" t="s">
        <v>68</v>
      </c>
      <c r="E16" s="9"/>
      <c r="F16" s="22"/>
      <c r="G16" s="22"/>
      <c r="H16" s="22"/>
      <c r="I16" s="22"/>
      <c r="J16" s="29">
        <v>2.5</v>
      </c>
      <c r="K16" s="29"/>
      <c r="L16" s="29"/>
      <c r="N16" s="13">
        <f t="shared" si="0"/>
        <v>-5</v>
      </c>
      <c r="O16" s="13">
        <v>0.01</v>
      </c>
      <c r="P16" s="13">
        <v>0.01</v>
      </c>
      <c r="Q16" s="13">
        <v>0.01</v>
      </c>
      <c r="R16" s="13">
        <v>0.01</v>
      </c>
      <c r="S16" s="13">
        <v>0.01</v>
      </c>
      <c r="T16" s="13">
        <v>0.01</v>
      </c>
    </row>
    <row r="17" spans="1:20">
      <c r="A17" s="22"/>
      <c r="B17" s="24"/>
      <c r="C17" s="29"/>
      <c r="D17" s="24" t="s">
        <v>75</v>
      </c>
      <c r="E17" s="9"/>
      <c r="F17" s="22"/>
      <c r="G17" s="22"/>
      <c r="H17" s="22"/>
      <c r="I17" s="22"/>
      <c r="J17" s="29">
        <v>2</v>
      </c>
      <c r="K17" s="29"/>
      <c r="L17" s="29"/>
      <c r="N17" s="13">
        <f t="shared" si="0"/>
        <v>-10</v>
      </c>
      <c r="O17" s="13">
        <v>0.01</v>
      </c>
      <c r="P17" s="13">
        <v>0.01</v>
      </c>
      <c r="Q17" s="13">
        <v>0.01</v>
      </c>
      <c r="R17" s="13">
        <v>0.01</v>
      </c>
      <c r="S17" s="13">
        <v>0.01</v>
      </c>
      <c r="T17" s="13">
        <v>0.01</v>
      </c>
    </row>
    <row r="18" spans="1:20">
      <c r="A18" s="22"/>
      <c r="B18" s="24"/>
      <c r="C18" s="29"/>
      <c r="D18" s="24" t="s">
        <v>76</v>
      </c>
      <c r="E18" s="9"/>
      <c r="F18" s="22"/>
      <c r="G18" s="22"/>
      <c r="H18" s="22"/>
      <c r="I18" s="22"/>
      <c r="J18" s="29">
        <v>1.5</v>
      </c>
      <c r="K18" s="29"/>
      <c r="L18" s="29"/>
      <c r="N18" s="13">
        <f t="shared" si="0"/>
        <v>-15</v>
      </c>
      <c r="O18" s="13">
        <v>0.01</v>
      </c>
      <c r="P18" s="13">
        <v>0.01</v>
      </c>
      <c r="Q18" s="13">
        <v>0.01</v>
      </c>
      <c r="R18" s="13">
        <v>0.01</v>
      </c>
      <c r="S18" s="13">
        <v>0.01</v>
      </c>
      <c r="T18" s="13">
        <v>0.01</v>
      </c>
    </row>
    <row r="19" spans="1:20">
      <c r="A19" s="22"/>
      <c r="B19" s="24"/>
      <c r="C19" s="29"/>
      <c r="D19" s="24" t="s">
        <v>69</v>
      </c>
      <c r="E19" s="9" t="s">
        <v>50</v>
      </c>
      <c r="F19" s="22" t="s">
        <v>77</v>
      </c>
      <c r="G19" s="22"/>
      <c r="H19" s="22"/>
      <c r="I19" s="22"/>
      <c r="J19" s="29">
        <v>1</v>
      </c>
      <c r="K19" s="29"/>
      <c r="L19" s="29"/>
      <c r="N19" s="13">
        <f t="shared" si="0"/>
        <v>-20</v>
      </c>
      <c r="O19" s="13">
        <v>0.01</v>
      </c>
      <c r="P19" s="13">
        <v>0.01</v>
      </c>
      <c r="Q19" s="13">
        <v>0.01</v>
      </c>
      <c r="R19" s="13">
        <v>0.01</v>
      </c>
      <c r="S19" s="13">
        <v>0.01</v>
      </c>
      <c r="T19" s="13">
        <v>0.01</v>
      </c>
    </row>
    <row r="20" spans="1:20">
      <c r="A20" s="22"/>
      <c r="B20" s="24"/>
      <c r="C20" s="29"/>
      <c r="D20" s="24" t="s">
        <v>70</v>
      </c>
      <c r="E20" s="9"/>
      <c r="F20" s="22"/>
      <c r="G20" s="22"/>
      <c r="H20" s="22"/>
      <c r="I20" s="22"/>
      <c r="J20" s="30">
        <v>0.75</v>
      </c>
      <c r="K20" s="29"/>
      <c r="L20" s="29"/>
      <c r="N20" s="13">
        <f t="shared" si="0"/>
        <v>-25</v>
      </c>
      <c r="O20" s="13">
        <v>0.01</v>
      </c>
      <c r="P20" s="13">
        <v>0.01</v>
      </c>
      <c r="Q20" s="13">
        <v>0.01</v>
      </c>
      <c r="R20" s="13">
        <v>0.01</v>
      </c>
      <c r="S20" s="13">
        <v>0.01</v>
      </c>
      <c r="T20" s="13">
        <v>0.01</v>
      </c>
    </row>
    <row r="21" spans="1:20">
      <c r="A21" s="22"/>
      <c r="B21" s="22"/>
      <c r="C21" s="29"/>
      <c r="D21" s="24" t="s">
        <v>71</v>
      </c>
      <c r="E21" s="9"/>
      <c r="F21" s="22"/>
      <c r="G21" s="22"/>
      <c r="H21" s="22"/>
      <c r="I21" s="22"/>
      <c r="J21" s="30">
        <v>0.5</v>
      </c>
      <c r="K21" s="30"/>
      <c r="L21" s="30"/>
      <c r="N21" s="13">
        <f t="shared" si="0"/>
        <v>-30</v>
      </c>
      <c r="O21" s="13">
        <v>0.01</v>
      </c>
      <c r="P21" s="13">
        <v>0.01</v>
      </c>
      <c r="Q21" s="13">
        <v>0.01</v>
      </c>
      <c r="R21" s="13">
        <v>0.01</v>
      </c>
      <c r="S21" s="13">
        <v>0.01</v>
      </c>
      <c r="T21" s="13">
        <v>0.01</v>
      </c>
    </row>
    <row r="22" spans="1:20" ht="10" customHeight="1">
      <c r="A22" s="22"/>
      <c r="B22" s="22"/>
      <c r="C22" s="29"/>
      <c r="D22" s="24"/>
      <c r="E22" s="26"/>
      <c r="F22" s="22"/>
      <c r="G22" s="22"/>
      <c r="H22" s="22"/>
      <c r="I22" s="22"/>
      <c r="J22" s="30"/>
      <c r="K22" s="30"/>
      <c r="L22" s="30"/>
      <c r="N22" s="7"/>
      <c r="O22" s="13"/>
      <c r="P22" s="13"/>
      <c r="Q22" s="13"/>
      <c r="R22" s="13"/>
      <c r="S22" s="13"/>
      <c r="T22" s="13"/>
    </row>
    <row r="23" spans="1:20" ht="24">
      <c r="A23" s="25" t="s">
        <v>6</v>
      </c>
      <c r="B23" s="22"/>
      <c r="C23" s="9"/>
      <c r="D23" s="22" t="s">
        <v>72</v>
      </c>
      <c r="E23" s="11" t="s">
        <v>50</v>
      </c>
      <c r="F23" s="22" t="s">
        <v>73</v>
      </c>
      <c r="G23" s="9"/>
      <c r="H23" s="22" t="s">
        <v>74</v>
      </c>
      <c r="I23" s="22"/>
      <c r="J23" s="30">
        <v>1.25</v>
      </c>
      <c r="K23" s="30">
        <v>1</v>
      </c>
      <c r="L23" s="30">
        <v>0.75</v>
      </c>
      <c r="N23" s="14" t="s">
        <v>49</v>
      </c>
      <c r="O23" s="8">
        <v>1</v>
      </c>
      <c r="P23" s="8">
        <v>1</v>
      </c>
      <c r="Q23" s="8">
        <v>1</v>
      </c>
      <c r="R23" s="8">
        <v>1</v>
      </c>
      <c r="S23" s="8">
        <v>1</v>
      </c>
      <c r="T23" s="8">
        <v>1</v>
      </c>
    </row>
    <row r="24" spans="1:20" ht="25" customHeight="1">
      <c r="A24" s="25" t="s">
        <v>36</v>
      </c>
      <c r="B24" s="22"/>
      <c r="C24" s="29"/>
      <c r="D24" s="22"/>
      <c r="E24" s="28"/>
      <c r="F24" s="22"/>
      <c r="G24" s="22"/>
      <c r="H24" s="22"/>
      <c r="I24" s="22"/>
      <c r="J24" s="22"/>
      <c r="K24" s="22"/>
      <c r="L24" s="22"/>
      <c r="N24" s="14" t="s">
        <v>51</v>
      </c>
      <c r="O24" s="8">
        <f>IF(Corrosion!$C$4="Y",Corrosion!$J$4,Corrosion!$K$4)</f>
        <v>600</v>
      </c>
      <c r="P24" s="8">
        <f>Corrosion!$K$4</f>
        <v>600</v>
      </c>
      <c r="Q24" s="8">
        <f>IF(Corrosion!$C$4="Y",Corrosion!$L$4,Corrosion!$K$4)</f>
        <v>600</v>
      </c>
      <c r="R24" s="8">
        <f>IF(Corrosion!$C$39="Y",Corrosion!$J$39,Corrosion!$K$39)</f>
        <v>20</v>
      </c>
      <c r="S24" s="8">
        <f>Corrosion!$K$39</f>
        <v>20</v>
      </c>
      <c r="T24" s="8">
        <f>IF(Corrosion!$C$39="Y",Corrosion!$L$39,Corrosion!$K$39)</f>
        <v>20</v>
      </c>
    </row>
    <row r="25" spans="1:20" ht="24">
      <c r="A25" s="22"/>
      <c r="B25" s="22" t="s">
        <v>65</v>
      </c>
      <c r="C25" s="9" t="s">
        <v>50</v>
      </c>
      <c r="D25" s="22" t="s">
        <v>55</v>
      </c>
      <c r="E25" s="9" t="s">
        <v>50</v>
      </c>
      <c r="F25" s="22" t="s">
        <v>57</v>
      </c>
      <c r="G25" s="9" t="s">
        <v>50</v>
      </c>
      <c r="H25" s="22" t="s">
        <v>56</v>
      </c>
      <c r="I25" s="22"/>
      <c r="J25" s="29">
        <v>1.5</v>
      </c>
      <c r="K25" s="29">
        <v>1</v>
      </c>
      <c r="L25" s="29">
        <v>0.5</v>
      </c>
      <c r="N25" s="14" t="s">
        <v>52</v>
      </c>
      <c r="O25" s="15">
        <f>Corrosion!$F29</f>
        <v>75</v>
      </c>
      <c r="P25" s="15">
        <f>Corrosion!$F29</f>
        <v>75</v>
      </c>
      <c r="Q25" s="15">
        <f>Corrosion!$F29</f>
        <v>75</v>
      </c>
      <c r="R25" s="34">
        <f>$F37</f>
        <v>0.11</v>
      </c>
      <c r="S25" s="34">
        <f t="shared" ref="S25:T25" si="1">$F37</f>
        <v>0.11</v>
      </c>
      <c r="T25" s="34">
        <f t="shared" si="1"/>
        <v>0.11</v>
      </c>
    </row>
    <row r="26" spans="1:20" ht="24">
      <c r="A26" s="22"/>
      <c r="B26" s="22" t="s">
        <v>64</v>
      </c>
      <c r="C26" s="9"/>
      <c r="D26" s="22" t="s">
        <v>55</v>
      </c>
      <c r="E26" s="9" t="s">
        <v>50</v>
      </c>
      <c r="F26" s="22" t="s">
        <v>57</v>
      </c>
      <c r="G26" s="9"/>
      <c r="H26" s="22" t="s">
        <v>56</v>
      </c>
      <c r="I26" s="22"/>
      <c r="J26" s="30">
        <v>1.25</v>
      </c>
      <c r="K26" s="30">
        <v>1</v>
      </c>
      <c r="L26" s="30">
        <v>0.75</v>
      </c>
      <c r="N26" s="14" t="s">
        <v>53</v>
      </c>
      <c r="O26" s="16">
        <v>9.1999999999999993</v>
      </c>
      <c r="P26" s="16">
        <v>9.1999999999999993</v>
      </c>
      <c r="Q26" s="16">
        <v>9.1999999999999993</v>
      </c>
      <c r="R26" s="7"/>
      <c r="S26" s="7"/>
      <c r="T26" s="7"/>
    </row>
    <row r="27" spans="1:20" ht="24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N27" s="14" t="s">
        <v>54</v>
      </c>
      <c r="O27" s="16"/>
      <c r="P27" s="5"/>
      <c r="Q27" s="5"/>
      <c r="R27" s="7">
        <v>3.7</v>
      </c>
      <c r="S27" s="7">
        <v>3.7</v>
      </c>
      <c r="T27" s="7">
        <v>3.7</v>
      </c>
    </row>
    <row r="28" spans="1:20">
      <c r="A28" s="25" t="s">
        <v>62</v>
      </c>
      <c r="B28" s="22"/>
      <c r="C28" s="22"/>
      <c r="D28" s="22"/>
      <c r="E28" s="22"/>
      <c r="F28" s="25" t="s">
        <v>41</v>
      </c>
      <c r="G28" s="22"/>
      <c r="H28" s="22"/>
      <c r="I28" s="22"/>
      <c r="J28" s="22"/>
      <c r="K28" s="22"/>
      <c r="L28" s="22"/>
      <c r="N28" s="7"/>
      <c r="O28" s="7"/>
      <c r="P28" s="7"/>
      <c r="Q28" s="7"/>
      <c r="R28" s="7"/>
      <c r="S28" s="7"/>
      <c r="T28" s="7"/>
    </row>
    <row r="29" spans="1:20">
      <c r="A29" s="9" t="s">
        <v>50</v>
      </c>
      <c r="B29" s="22" t="s">
        <v>37</v>
      </c>
      <c r="C29" s="27" t="s">
        <v>40</v>
      </c>
      <c r="D29" s="22"/>
      <c r="E29" s="22"/>
      <c r="F29" s="4">
        <v>75</v>
      </c>
      <c r="G29" s="22" t="s">
        <v>42</v>
      </c>
      <c r="H29" s="22"/>
      <c r="I29" s="22"/>
      <c r="J29" s="22"/>
      <c r="K29" s="22"/>
      <c r="L29" s="22"/>
      <c r="N29" s="7"/>
      <c r="O29" s="7"/>
      <c r="P29" s="7"/>
      <c r="Q29" s="7"/>
      <c r="R29" s="7"/>
      <c r="S29" s="7"/>
      <c r="T29" s="7"/>
    </row>
    <row r="30" spans="1:20" ht="51">
      <c r="A30" s="9"/>
      <c r="B30" s="22"/>
      <c r="C30" s="27"/>
      <c r="D30" s="22"/>
      <c r="E30" s="22"/>
      <c r="F30" s="22"/>
      <c r="G30" s="22"/>
      <c r="H30" s="22"/>
      <c r="I30" s="22"/>
      <c r="J30" s="22"/>
      <c r="K30" s="22"/>
      <c r="L30" s="22"/>
      <c r="N30" s="8" t="s">
        <v>44</v>
      </c>
      <c r="O30" s="12" t="str">
        <f>O8</f>
        <v>Rock Salt</v>
      </c>
      <c r="P30" s="12" t="str">
        <f t="shared" ref="P30:Q30" si="2">P8</f>
        <v>Rock Salt</v>
      </c>
      <c r="Q30" s="12" t="str">
        <f t="shared" si="2"/>
        <v>Rock Salt</v>
      </c>
      <c r="R30" s="12" t="str">
        <f>R8</f>
        <v>Salt Brine</v>
      </c>
      <c r="S30" s="12" t="str">
        <f t="shared" ref="S30:T30" si="3">S8</f>
        <v>Salt Brine</v>
      </c>
      <c r="T30" s="12" t="str">
        <f t="shared" si="3"/>
        <v>Salt Brine</v>
      </c>
    </row>
    <row r="31" spans="1:20">
      <c r="A31" s="9"/>
      <c r="B31" s="22"/>
      <c r="C31" s="27"/>
      <c r="D31" s="22"/>
      <c r="E31" s="22"/>
      <c r="F31" s="22"/>
      <c r="G31" s="22"/>
      <c r="H31" s="22"/>
      <c r="I31" s="22"/>
      <c r="J31" s="22"/>
      <c r="K31" s="22"/>
      <c r="L31" s="22"/>
      <c r="N31" s="7"/>
      <c r="O31" s="5" t="s">
        <v>40</v>
      </c>
      <c r="P31" s="5" t="s">
        <v>40</v>
      </c>
      <c r="Q31" s="5" t="s">
        <v>40</v>
      </c>
      <c r="R31" s="5" t="s">
        <v>40</v>
      </c>
      <c r="S31" s="5" t="s">
        <v>40</v>
      </c>
      <c r="T31" s="5" t="s">
        <v>40</v>
      </c>
    </row>
    <row r="32" spans="1:20">
      <c r="A32" s="9"/>
      <c r="B32" s="22"/>
      <c r="C32" s="27"/>
      <c r="D32" s="22"/>
      <c r="E32" s="22"/>
      <c r="F32" s="22"/>
      <c r="G32" s="22"/>
      <c r="H32" s="22"/>
      <c r="I32" s="22"/>
      <c r="J32" s="22"/>
      <c r="K32" s="22"/>
      <c r="L32" s="22"/>
      <c r="N32" s="7"/>
      <c r="O32" s="8" t="s">
        <v>47</v>
      </c>
      <c r="P32" s="8" t="s">
        <v>47</v>
      </c>
      <c r="Q32" s="8" t="s">
        <v>47</v>
      </c>
      <c r="R32" s="8" t="s">
        <v>48</v>
      </c>
      <c r="S32" s="8" t="s">
        <v>48</v>
      </c>
      <c r="T32" s="8" t="s">
        <v>48</v>
      </c>
    </row>
    <row r="33" spans="1:20">
      <c r="A33" s="9"/>
      <c r="B33" s="22"/>
      <c r="C33" s="27"/>
      <c r="D33" s="22"/>
      <c r="E33" s="22"/>
      <c r="F33" s="22"/>
      <c r="G33" s="22"/>
      <c r="H33" s="22"/>
      <c r="I33" s="22"/>
      <c r="J33" s="22"/>
      <c r="K33" s="22"/>
      <c r="L33" s="22"/>
      <c r="N33" s="19" t="str">
        <f>Corrosion!$A3</f>
        <v>Application Factors - Select levels by placing a "Y" in the appropriate blocks.</v>
      </c>
      <c r="O33" s="7"/>
      <c r="P33" s="7"/>
      <c r="Q33" s="7"/>
      <c r="R33" s="7"/>
      <c r="S33" s="7"/>
      <c r="T33" s="7"/>
    </row>
    <row r="34" spans="1:20">
      <c r="A34" s="9"/>
      <c r="B34" s="22"/>
      <c r="C34" s="27"/>
      <c r="D34" s="22"/>
      <c r="E34" s="22"/>
      <c r="F34" s="22"/>
      <c r="G34" s="22"/>
      <c r="H34" s="22"/>
      <c r="I34" s="22"/>
      <c r="J34" s="22"/>
      <c r="K34" s="22"/>
      <c r="L34" s="22"/>
      <c r="N34" s="18" t="str">
        <f>Corrosion!$B5</f>
        <v>Ice Thickness (inches)</v>
      </c>
      <c r="O34" s="20">
        <f>IF($C5="Y",$J5,$K5)</f>
        <v>1</v>
      </c>
      <c r="P34" s="20">
        <f>$K5</f>
        <v>1</v>
      </c>
      <c r="Q34" s="20">
        <f>IF($G5="Y",$L5,$K5)</f>
        <v>1</v>
      </c>
      <c r="R34" s="20">
        <f>IF($C5="Y",$J5,$K5)</f>
        <v>1</v>
      </c>
      <c r="S34" s="20">
        <f>$K5</f>
        <v>1</v>
      </c>
      <c r="T34" s="20">
        <f>IF($G5="Y",$L5,$K5)</f>
        <v>1</v>
      </c>
    </row>
    <row r="35" spans="1:20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N35" s="18" t="str">
        <f>Corrosion!$B6</f>
        <v>Temperature Movement</v>
      </c>
      <c r="O35" s="20">
        <f t="shared" ref="O35:O43" si="4">IF($C6="Y",$J6,$K6)</f>
        <v>1</v>
      </c>
      <c r="P35" s="20">
        <f t="shared" ref="P35:P43" si="5">$K6</f>
        <v>1</v>
      </c>
      <c r="Q35" s="20">
        <f t="shared" ref="Q35:Q43" si="6">IF($G6="Y",$L6,$K6)</f>
        <v>1</v>
      </c>
      <c r="R35" s="20">
        <f t="shared" ref="R35:R43" si="7">IF($C6="Y",$J6,$K6)</f>
        <v>1</v>
      </c>
      <c r="S35" s="20">
        <f t="shared" ref="S35:S43" si="8">$K6</f>
        <v>1</v>
      </c>
      <c r="T35" s="20">
        <f t="shared" ref="T35:T43" si="9">IF($G6="Y",$L6,$K6)</f>
        <v>1</v>
      </c>
    </row>
    <row r="36" spans="1:20">
      <c r="A36" s="3" t="s">
        <v>63</v>
      </c>
      <c r="B36" s="22"/>
      <c r="C36" s="22"/>
      <c r="D36" s="22"/>
      <c r="E36" s="22"/>
      <c r="F36" s="25" t="s">
        <v>41</v>
      </c>
      <c r="G36" s="22"/>
      <c r="H36" s="22"/>
      <c r="I36" s="22"/>
      <c r="J36" s="22"/>
      <c r="K36" s="22"/>
      <c r="L36" s="22"/>
      <c r="N36" s="18" t="str">
        <f>Corrosion!$B7</f>
        <v>Repeat Time</v>
      </c>
      <c r="O36" s="20">
        <f t="shared" si="4"/>
        <v>1</v>
      </c>
      <c r="P36" s="20">
        <f t="shared" si="5"/>
        <v>1</v>
      </c>
      <c r="Q36" s="20">
        <f t="shared" si="6"/>
        <v>1</v>
      </c>
      <c r="R36" s="20">
        <f t="shared" si="7"/>
        <v>1</v>
      </c>
      <c r="S36" s="20">
        <f t="shared" si="8"/>
        <v>1</v>
      </c>
      <c r="T36" s="20">
        <f t="shared" si="9"/>
        <v>1</v>
      </c>
    </row>
    <row r="37" spans="1:20">
      <c r="A37" s="9" t="s">
        <v>50</v>
      </c>
      <c r="B37" s="22" t="s">
        <v>38</v>
      </c>
      <c r="C37" s="27" t="s">
        <v>39</v>
      </c>
      <c r="D37" s="22"/>
      <c r="E37" s="22"/>
      <c r="F37" s="4">
        <v>0.11</v>
      </c>
      <c r="G37" s="22" t="s">
        <v>43</v>
      </c>
      <c r="H37" s="22"/>
      <c r="I37" s="22"/>
      <c r="J37" s="22"/>
      <c r="K37" s="22"/>
      <c r="L37" s="22"/>
      <c r="N37" s="19" t="str">
        <f>Corrosion!$A8</f>
        <v>Roadway Surface Factors</v>
      </c>
      <c r="O37" s="20"/>
      <c r="P37" s="20"/>
      <c r="Q37" s="20"/>
      <c r="R37" s="20"/>
      <c r="S37" s="20"/>
      <c r="T37" s="20"/>
    </row>
    <row r="38" spans="1:20">
      <c r="A38" s="9"/>
      <c r="B38" s="22"/>
      <c r="C38" s="27"/>
      <c r="D38" s="22"/>
      <c r="E38" s="22"/>
      <c r="F38" s="22"/>
      <c r="G38" s="22"/>
      <c r="H38" s="22"/>
      <c r="I38" s="22"/>
      <c r="J38" s="22"/>
      <c r="K38" s="22"/>
      <c r="L38" s="22"/>
      <c r="N38" s="18" t="str">
        <f>Corrosion!$B9</f>
        <v>Pavement Material</v>
      </c>
      <c r="O38" s="20">
        <f t="shared" si="4"/>
        <v>1</v>
      </c>
      <c r="P38" s="20">
        <f t="shared" si="5"/>
        <v>1</v>
      </c>
      <c r="Q38" s="20">
        <f t="shared" si="6"/>
        <v>1</v>
      </c>
      <c r="R38" s="20">
        <f t="shared" si="7"/>
        <v>1</v>
      </c>
      <c r="S38" s="20">
        <f t="shared" si="8"/>
        <v>1</v>
      </c>
      <c r="T38" s="20">
        <f t="shared" si="9"/>
        <v>1</v>
      </c>
    </row>
    <row r="39" spans="1:20">
      <c r="A39" s="9"/>
      <c r="B39" s="22" t="s">
        <v>3</v>
      </c>
      <c r="C39" s="9"/>
      <c r="D39" s="22" t="s">
        <v>83</v>
      </c>
      <c r="E39" s="9" t="s">
        <v>50</v>
      </c>
      <c r="F39" s="22" t="s">
        <v>84</v>
      </c>
      <c r="G39" s="9"/>
      <c r="H39" s="22" t="s">
        <v>85</v>
      </c>
      <c r="I39" s="22"/>
      <c r="J39" s="32">
        <v>10</v>
      </c>
      <c r="K39" s="32">
        <v>20</v>
      </c>
      <c r="L39" s="32">
        <v>30</v>
      </c>
      <c r="N39" s="18" t="str">
        <f>Corrosion!$B10</f>
        <v>Pavement Surface Age</v>
      </c>
      <c r="O39" s="20">
        <f t="shared" si="4"/>
        <v>1</v>
      </c>
      <c r="P39" s="20">
        <f t="shared" si="5"/>
        <v>1</v>
      </c>
      <c r="Q39" s="20">
        <f t="shared" si="6"/>
        <v>1</v>
      </c>
      <c r="R39" s="20">
        <f t="shared" si="7"/>
        <v>1</v>
      </c>
      <c r="S39" s="20">
        <f t="shared" si="8"/>
        <v>1</v>
      </c>
      <c r="T39" s="20">
        <f t="shared" si="9"/>
        <v>1</v>
      </c>
    </row>
    <row r="40" spans="1:20">
      <c r="A40" s="10"/>
      <c r="B40" s="22" t="s">
        <v>86</v>
      </c>
      <c r="C40" s="27"/>
      <c r="D40" s="22"/>
      <c r="E40" s="22"/>
      <c r="F40" s="22"/>
      <c r="G40" s="22"/>
      <c r="H40" s="22"/>
      <c r="I40" s="22"/>
      <c r="J40" s="22"/>
      <c r="K40" s="22"/>
      <c r="L40" s="22"/>
      <c r="N40" s="19" t="str">
        <f>Corrosion!$A11</f>
        <v>Weather Factors</v>
      </c>
      <c r="O40" s="20"/>
      <c r="P40" s="20"/>
      <c r="Q40" s="20"/>
      <c r="R40" s="20"/>
      <c r="S40" s="20"/>
      <c r="T40" s="20"/>
    </row>
    <row r="41" spans="1:20">
      <c r="A41" s="9"/>
      <c r="B41" s="22"/>
      <c r="C41" s="27"/>
      <c r="D41" s="22"/>
      <c r="E41" s="22"/>
      <c r="F41" s="22"/>
      <c r="G41" s="22"/>
      <c r="H41" s="22"/>
      <c r="I41" s="22"/>
      <c r="J41" s="22"/>
      <c r="K41" s="22"/>
      <c r="L41" s="22"/>
      <c r="N41" s="18" t="str">
        <f>Corrosion!$B12</f>
        <v>Sun Condition</v>
      </c>
      <c r="O41" s="20">
        <f t="shared" si="4"/>
        <v>1</v>
      </c>
      <c r="P41" s="20">
        <f t="shared" si="5"/>
        <v>1</v>
      </c>
      <c r="Q41" s="20">
        <f t="shared" si="6"/>
        <v>1</v>
      </c>
      <c r="R41" s="20">
        <f t="shared" si="7"/>
        <v>1</v>
      </c>
      <c r="S41" s="20">
        <f t="shared" si="8"/>
        <v>1</v>
      </c>
      <c r="T41" s="20">
        <f t="shared" si="9"/>
        <v>1</v>
      </c>
    </row>
    <row r="42" spans="1:20">
      <c r="A42" s="9"/>
      <c r="B42" s="22"/>
      <c r="C42" s="27"/>
      <c r="D42" s="22"/>
      <c r="E42" s="22"/>
      <c r="F42" s="22"/>
      <c r="G42" s="22"/>
      <c r="H42" s="22"/>
      <c r="I42" s="22"/>
      <c r="J42" s="22"/>
      <c r="K42" s="22"/>
      <c r="L42" s="22"/>
      <c r="N42" s="18" t="str">
        <f>Corrosion!$B13</f>
        <v>Wind Condition</v>
      </c>
      <c r="O42" s="20">
        <f t="shared" si="4"/>
        <v>1</v>
      </c>
      <c r="P42" s="20">
        <f t="shared" si="5"/>
        <v>1</v>
      </c>
      <c r="Q42" s="20">
        <f t="shared" si="6"/>
        <v>1</v>
      </c>
      <c r="R42" s="20">
        <f t="shared" si="7"/>
        <v>1</v>
      </c>
      <c r="S42" s="20">
        <f t="shared" si="8"/>
        <v>1</v>
      </c>
      <c r="T42" s="20">
        <f t="shared" si="9"/>
        <v>1</v>
      </c>
    </row>
    <row r="43" spans="1:20">
      <c r="A43" s="9"/>
      <c r="B43" s="22"/>
      <c r="C43" s="27"/>
      <c r="D43" s="22"/>
      <c r="E43" s="22"/>
      <c r="F43" s="22"/>
      <c r="G43" s="22"/>
      <c r="H43" s="22"/>
      <c r="I43" s="22"/>
      <c r="J43" s="22"/>
      <c r="K43" s="22"/>
      <c r="L43" s="22"/>
      <c r="N43" s="18" t="str">
        <f>Corrosion!$B14</f>
        <v>Roadway Shade</v>
      </c>
      <c r="O43" s="20">
        <f t="shared" si="4"/>
        <v>1</v>
      </c>
      <c r="P43" s="20">
        <f t="shared" si="5"/>
        <v>1</v>
      </c>
      <c r="Q43" s="20">
        <f t="shared" si="6"/>
        <v>1</v>
      </c>
      <c r="R43" s="20">
        <f t="shared" si="7"/>
        <v>1</v>
      </c>
      <c r="S43" s="20">
        <f t="shared" si="8"/>
        <v>1</v>
      </c>
      <c r="T43" s="20">
        <f t="shared" si="9"/>
        <v>1</v>
      </c>
    </row>
    <row r="44" spans="1:20">
      <c r="N44" s="19" t="str">
        <f>Corrosion!$A23</f>
        <v>Truck Proportion</v>
      </c>
      <c r="O44" s="20">
        <f>IF($C23="Y",$J23,$K23)</f>
        <v>1</v>
      </c>
      <c r="P44" s="20">
        <f>$K23</f>
        <v>1</v>
      </c>
      <c r="Q44" s="20">
        <f>IF($G23="Y",$L23,$K23)</f>
        <v>1</v>
      </c>
      <c r="R44" s="20">
        <f>IF($C23="Y",$J23,$K23)</f>
        <v>1</v>
      </c>
      <c r="S44" s="20">
        <f>$K23</f>
        <v>1</v>
      </c>
      <c r="T44" s="20">
        <f>IF($G23="Y",$L23,$K23)</f>
        <v>1</v>
      </c>
    </row>
    <row r="45" spans="1:20">
      <c r="N45" s="19" t="str">
        <f>Corrosion!$A24</f>
        <v>Environmental Factors</v>
      </c>
      <c r="O45" s="20"/>
      <c r="P45" s="20"/>
      <c r="Q45" s="20"/>
      <c r="R45" s="20"/>
      <c r="S45" s="20"/>
      <c r="T45" s="20"/>
    </row>
    <row r="46" spans="1:20">
      <c r="N46" s="7" t="str">
        <f>Corrosion!$B25</f>
        <v>Corrosion Sensitve Struct.</v>
      </c>
      <c r="O46" s="20">
        <f t="shared" ref="O46:O47" si="10">IF($C25="Y",$J25,$K25)</f>
        <v>1.5</v>
      </c>
      <c r="P46" s="20">
        <f t="shared" ref="P46:P47" si="11">$K25</f>
        <v>1</v>
      </c>
      <c r="Q46" s="20">
        <f t="shared" ref="Q46:Q47" si="12">IF($G25="Y",$L25,$K25)</f>
        <v>0.5</v>
      </c>
      <c r="R46" s="20">
        <f t="shared" ref="R46:R47" si="13">IF($C25="Y",$J25,$K25)</f>
        <v>1.5</v>
      </c>
      <c r="S46" s="20">
        <f t="shared" ref="S46:S47" si="14">$K25</f>
        <v>1</v>
      </c>
      <c r="T46" s="20">
        <f t="shared" ref="T46:T47" si="15">IF($G25="Y",$L25,$K25)</f>
        <v>0.5</v>
      </c>
    </row>
    <row r="47" spans="1:20">
      <c r="N47" s="7" t="str">
        <f>Corrosion!$B26</f>
        <v>Environmentally Sensitive</v>
      </c>
      <c r="O47" s="20">
        <f t="shared" si="10"/>
        <v>1</v>
      </c>
      <c r="P47" s="20">
        <f t="shared" si="11"/>
        <v>1</v>
      </c>
      <c r="Q47" s="20">
        <f t="shared" si="12"/>
        <v>1</v>
      </c>
      <c r="R47" s="20">
        <f t="shared" si="13"/>
        <v>1</v>
      </c>
      <c r="S47" s="20">
        <f t="shared" si="14"/>
        <v>1</v>
      </c>
      <c r="T47" s="20">
        <f t="shared" si="15"/>
        <v>1</v>
      </c>
    </row>
    <row r="48" spans="1:20">
      <c r="N48" s="19" t="str">
        <f>A15</f>
        <v>Roadway Volume (ADT)</v>
      </c>
      <c r="O48" s="20">
        <f>1/$J19</f>
        <v>1</v>
      </c>
      <c r="P48" s="20">
        <f t="shared" ref="P48:T48" si="16">1/$J19</f>
        <v>1</v>
      </c>
      <c r="Q48" s="20">
        <f t="shared" si="16"/>
        <v>1</v>
      </c>
      <c r="R48" s="20">
        <f t="shared" si="16"/>
        <v>1</v>
      </c>
      <c r="S48" s="20">
        <f t="shared" si="16"/>
        <v>1</v>
      </c>
      <c r="T48" s="20">
        <f t="shared" si="16"/>
        <v>1</v>
      </c>
    </row>
    <row r="49" spans="14:45">
      <c r="N49" s="2" t="s">
        <v>87</v>
      </c>
      <c r="O49" s="20">
        <f>O34*O35*O36*O38*O39*O41*O42*O43*O44*O46*O47*O48</f>
        <v>1.5</v>
      </c>
      <c r="P49" s="20">
        <f t="shared" ref="P49:T49" si="17">P34*P35*P36*P38*P39*P41*P42*P43*P44*P46*P47*P48</f>
        <v>1</v>
      </c>
      <c r="Q49" s="20">
        <f t="shared" si="17"/>
        <v>0.5</v>
      </c>
      <c r="R49" s="20">
        <f t="shared" si="17"/>
        <v>1.5</v>
      </c>
      <c r="S49" s="20">
        <f t="shared" si="17"/>
        <v>1</v>
      </c>
      <c r="T49" s="20">
        <f t="shared" si="17"/>
        <v>0.5</v>
      </c>
    </row>
    <row r="50" spans="14:45" ht="59" customHeight="1">
      <c r="N50" s="18"/>
      <c r="O50" s="20"/>
      <c r="P50" s="20"/>
      <c r="Q50" s="20"/>
      <c r="R50" s="20"/>
      <c r="S50" s="20"/>
      <c r="T50" s="20"/>
    </row>
    <row r="51" spans="14:45">
      <c r="AA51" s="18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</row>
    <row r="52" spans="14:45">
      <c r="AA52" s="18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</row>
    <row r="53" spans="14:45"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</row>
    <row r="54" spans="14:45">
      <c r="AA54" s="18"/>
      <c r="AB54" s="20"/>
      <c r="AC54" s="20"/>
      <c r="AD54" s="20"/>
      <c r="AE54" s="20"/>
      <c r="AF54" s="20"/>
      <c r="AG54" s="20"/>
      <c r="AH54" s="19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</row>
    <row r="55" spans="14:45">
      <c r="AB55" s="20"/>
      <c r="AC55" s="20"/>
      <c r="AD55" s="20"/>
      <c r="AE55" s="20"/>
      <c r="AF55" s="20"/>
      <c r="AG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</row>
    <row r="56" spans="14:45">
      <c r="N56" s="31"/>
      <c r="O56" s="2" t="str">
        <f>O30</f>
        <v>Rock Salt</v>
      </c>
      <c r="P56" s="2" t="str">
        <f t="shared" ref="P56:T58" si="18">P30</f>
        <v>Rock Salt</v>
      </c>
      <c r="Q56" s="2" t="str">
        <f t="shared" si="18"/>
        <v>Rock Salt</v>
      </c>
      <c r="R56" s="2" t="str">
        <f t="shared" si="18"/>
        <v>Salt Brine</v>
      </c>
      <c r="S56" s="2" t="str">
        <f t="shared" si="18"/>
        <v>Salt Brine</v>
      </c>
      <c r="T56" s="2" t="str">
        <f t="shared" si="18"/>
        <v>Salt Brine</v>
      </c>
      <c r="AB56" s="20"/>
      <c r="AC56" s="20"/>
      <c r="AD56" s="20"/>
      <c r="AE56" s="20"/>
      <c r="AF56" s="20"/>
      <c r="AG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</row>
    <row r="57" spans="14:45">
      <c r="N57" s="31"/>
      <c r="O57" s="2" t="str">
        <f t="shared" ref="O57:T58" si="19">O31</f>
        <v>NaCl</v>
      </c>
      <c r="P57" s="2" t="str">
        <f t="shared" si="19"/>
        <v>NaCl</v>
      </c>
      <c r="Q57" s="2" t="str">
        <f t="shared" si="19"/>
        <v>NaCl</v>
      </c>
      <c r="R57" s="2" t="str">
        <f t="shared" si="19"/>
        <v>NaCl</v>
      </c>
      <c r="S57" s="2" t="str">
        <f t="shared" si="19"/>
        <v>NaCl</v>
      </c>
      <c r="T57" s="2" t="str">
        <f t="shared" si="19"/>
        <v>NaCl</v>
      </c>
      <c r="AA57" s="18"/>
      <c r="AB57" s="20"/>
      <c r="AC57" s="20"/>
      <c r="AD57" s="20"/>
      <c r="AE57" s="20"/>
      <c r="AF57" s="20"/>
      <c r="AG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</row>
    <row r="58" spans="14:45">
      <c r="N58" s="31" t="str">
        <f t="shared" ref="N58:N71" si="20">N8</f>
        <v>Temp° F</v>
      </c>
      <c r="O58" s="2" t="str">
        <f t="shared" si="19"/>
        <v>Gran</v>
      </c>
      <c r="P58" s="2" t="str">
        <f t="shared" si="18"/>
        <v>Gran</v>
      </c>
      <c r="Q58" s="2" t="str">
        <f t="shared" si="18"/>
        <v>Gran</v>
      </c>
      <c r="R58" s="2" t="str">
        <f t="shared" si="18"/>
        <v>Liq</v>
      </c>
      <c r="S58" s="2" t="str">
        <f t="shared" si="18"/>
        <v>Liq</v>
      </c>
      <c r="T58" s="2" t="str">
        <f t="shared" si="18"/>
        <v>Liq</v>
      </c>
      <c r="AA58" s="18"/>
      <c r="AB58" s="20"/>
      <c r="AC58" s="20"/>
      <c r="AD58" s="20"/>
      <c r="AE58" s="20"/>
      <c r="AF58" s="20"/>
      <c r="AG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</row>
    <row r="59" spans="14:45">
      <c r="N59" s="31">
        <f t="shared" si="20"/>
        <v>30</v>
      </c>
      <c r="O59" s="17">
        <f>O$26/O9*O$24*O$25/2000/O$49</f>
        <v>13.799999999999999</v>
      </c>
      <c r="P59" s="17">
        <f>P$26/P9*P$24*P$25/2000/P$49</f>
        <v>20.7</v>
      </c>
      <c r="Q59" s="17">
        <f>Q$26/Q9*Q$24*Q$25/2000/Q$49</f>
        <v>41.4</v>
      </c>
      <c r="R59" s="4">
        <f>R$27/R9*R$24*R$25/R$49</f>
        <v>1.3914529914529916</v>
      </c>
      <c r="S59" s="4">
        <f>S$27/S9*S$24*S$25/S$49</f>
        <v>2.0871794871794873</v>
      </c>
      <c r="T59" s="4">
        <f>T$27/T9*T$24*T$25/T$49</f>
        <v>4.1743589743589746</v>
      </c>
      <c r="U59" s="17"/>
      <c r="V59" s="17"/>
      <c r="W59" s="17"/>
      <c r="X59" s="17"/>
      <c r="Y59" s="17"/>
      <c r="Z59" s="17"/>
      <c r="AA59" s="18"/>
      <c r="AB59" s="20"/>
      <c r="AC59" s="20"/>
      <c r="AD59" s="20"/>
      <c r="AE59" s="20"/>
      <c r="AF59" s="20"/>
      <c r="AG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</row>
    <row r="60" spans="14:45">
      <c r="N60" s="31">
        <f t="shared" si="20"/>
        <v>25</v>
      </c>
      <c r="O60" s="17">
        <f t="shared" ref="O60:Q71" si="21">O$26/O10*O$24*O$25/2000/O$49</f>
        <v>17.25</v>
      </c>
      <c r="P60" s="17">
        <f t="shared" si="21"/>
        <v>25.875</v>
      </c>
      <c r="Q60" s="17">
        <f t="shared" si="21"/>
        <v>51.75</v>
      </c>
      <c r="R60" s="4">
        <f t="shared" ref="R60:T71" si="22">R$27/R10*R$24*R$25/R$49</f>
        <v>1.9380952380952383</v>
      </c>
      <c r="S60" s="4">
        <f t="shared" si="22"/>
        <v>2.9071428571428575</v>
      </c>
      <c r="T60" s="4">
        <f t="shared" si="22"/>
        <v>5.8142857142857149</v>
      </c>
      <c r="U60" s="17"/>
      <c r="V60" s="17"/>
      <c r="W60" s="17"/>
      <c r="X60" s="17"/>
      <c r="Y60" s="17"/>
      <c r="Z60" s="17"/>
      <c r="AB60" s="20"/>
      <c r="AC60" s="20"/>
      <c r="AD60" s="20"/>
      <c r="AE60" s="20"/>
      <c r="AF60" s="20"/>
      <c r="AG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</row>
    <row r="61" spans="14:45">
      <c r="N61" s="31">
        <f t="shared" si="20"/>
        <v>20</v>
      </c>
      <c r="O61" s="17">
        <f t="shared" ref="O61:Q71" si="23">O$26/O11*O$24*O$25/2000/O$49</f>
        <v>23.793103448275858</v>
      </c>
      <c r="P61" s="17">
        <f t="shared" si="23"/>
        <v>35.689655172413786</v>
      </c>
      <c r="Q61" s="17">
        <f t="shared" si="23"/>
        <v>71.379310344827573</v>
      </c>
      <c r="R61" s="4">
        <f t="shared" ref="R61:T71" si="24">R$27/R11*R$24*R$25/R$49</f>
        <v>2.5841269841269843</v>
      </c>
      <c r="S61" s="4">
        <f t="shared" si="24"/>
        <v>3.8761904761904766</v>
      </c>
      <c r="T61" s="4">
        <f t="shared" si="24"/>
        <v>7.7523809523809533</v>
      </c>
      <c r="U61" s="17"/>
      <c r="V61" s="17"/>
      <c r="W61" s="17"/>
      <c r="X61" s="17"/>
      <c r="Y61" s="17"/>
      <c r="Z61" s="17"/>
      <c r="AA61" s="18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</row>
    <row r="62" spans="14:45">
      <c r="N62" s="31">
        <f t="shared" si="20"/>
        <v>15</v>
      </c>
      <c r="O62" s="17">
        <f t="shared" ref="O62:Q71" si="25">O$26/O12*O$24*O$25/2000/O$49</f>
        <v>35.384615384615387</v>
      </c>
      <c r="P62" s="17">
        <f t="shared" si="25"/>
        <v>53.07692307692308</v>
      </c>
      <c r="Q62" s="17">
        <f t="shared" si="25"/>
        <v>106.15384615384616</v>
      </c>
      <c r="R62" s="4">
        <f t="shared" ref="R62:T71" si="26">R$27/R12*R$24*R$25/R$49</f>
        <v>3.3916666666666671</v>
      </c>
      <c r="S62" s="4">
        <f t="shared" si="26"/>
        <v>5.0875000000000004</v>
      </c>
      <c r="T62" s="4">
        <f t="shared" si="26"/>
        <v>10.175000000000001</v>
      </c>
      <c r="U62" s="17"/>
      <c r="V62" s="17"/>
      <c r="W62" s="17"/>
      <c r="X62" s="17"/>
      <c r="Y62" s="17"/>
      <c r="Z62" s="17"/>
      <c r="AA62" s="18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</row>
    <row r="63" spans="14:45">
      <c r="N63" s="31">
        <f t="shared" si="20"/>
        <v>10</v>
      </c>
      <c r="O63" s="17">
        <f t="shared" ref="O63:Q71" si="27">O$26/O13*O$24*O$25/2000/O$49</f>
        <v>69</v>
      </c>
      <c r="P63" s="17">
        <f t="shared" si="27"/>
        <v>103.5</v>
      </c>
      <c r="Q63" s="17">
        <f t="shared" si="27"/>
        <v>207</v>
      </c>
      <c r="R63" s="4">
        <f t="shared" ref="R63:T71" si="28">R$27/R13*R$24*R$25/R$49</f>
        <v>4.522222222222223</v>
      </c>
      <c r="S63" s="4">
        <f t="shared" si="28"/>
        <v>6.7833333333333341</v>
      </c>
      <c r="T63" s="4">
        <f t="shared" si="28"/>
        <v>13.566666666666668</v>
      </c>
      <c r="U63" s="17"/>
      <c r="V63" s="17"/>
      <c r="W63" s="17"/>
      <c r="X63" s="17"/>
      <c r="Y63" s="17"/>
      <c r="Z63" s="17"/>
      <c r="AA63" s="18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</row>
    <row r="64" spans="14:45">
      <c r="N64" s="31">
        <f t="shared" si="20"/>
        <v>5</v>
      </c>
      <c r="O64" s="17">
        <f t="shared" ref="O64:Q71" si="29">O$26/O14*O$24*O$25/2000/O$49</f>
        <v>40.588235294117645</v>
      </c>
      <c r="P64" s="17">
        <f t="shared" si="29"/>
        <v>60.882352941176464</v>
      </c>
      <c r="Q64" s="17">
        <f t="shared" si="29"/>
        <v>121.76470588235293</v>
      </c>
      <c r="R64" s="4">
        <f t="shared" ref="R64:T71" si="30">R$27/R14*R$24*R$25/R$49</f>
        <v>3.617777777777778</v>
      </c>
      <c r="S64" s="4">
        <f t="shared" si="30"/>
        <v>5.4266666666666667</v>
      </c>
      <c r="T64" s="4">
        <f t="shared" si="30"/>
        <v>10.853333333333333</v>
      </c>
      <c r="U64" s="17"/>
      <c r="V64" s="17"/>
      <c r="W64" s="17"/>
      <c r="X64" s="17"/>
      <c r="Y64" s="17"/>
      <c r="Z64" s="17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</row>
    <row r="65" spans="14:45">
      <c r="N65" s="31">
        <f t="shared" si="20"/>
        <v>0</v>
      </c>
      <c r="O65" s="17">
        <f t="shared" ref="O65:Q71" si="31">O$26/O15*O$24*O$25/2000/O$49</f>
        <v>13799.999999999998</v>
      </c>
      <c r="P65" s="17">
        <f t="shared" si="31"/>
        <v>20699.999999999996</v>
      </c>
      <c r="Q65" s="17">
        <f t="shared" si="31"/>
        <v>41399.999999999993</v>
      </c>
      <c r="R65" s="4">
        <f t="shared" ref="R65:T71" si="32">R$27/R15*R$24*R$25/R$49</f>
        <v>542.66666666666663</v>
      </c>
      <c r="S65" s="4">
        <f t="shared" si="32"/>
        <v>814</v>
      </c>
      <c r="T65" s="4">
        <f t="shared" si="32"/>
        <v>1628</v>
      </c>
      <c r="U65" s="17"/>
      <c r="V65" s="17"/>
      <c r="W65" s="17"/>
      <c r="X65" s="17"/>
      <c r="Y65" s="17"/>
      <c r="Z65" s="17"/>
      <c r="AA65" s="18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</row>
    <row r="66" spans="14:45">
      <c r="N66" s="31">
        <f t="shared" si="20"/>
        <v>-5</v>
      </c>
      <c r="O66" s="17">
        <f t="shared" ref="O66:Q71" si="33">O$26/O16*O$24*O$25/2000/O$49</f>
        <v>13799.999999999998</v>
      </c>
      <c r="P66" s="17">
        <f t="shared" si="33"/>
        <v>20699.999999999996</v>
      </c>
      <c r="Q66" s="17">
        <f t="shared" si="33"/>
        <v>41399.999999999993</v>
      </c>
      <c r="R66" s="4">
        <f t="shared" ref="R66:T71" si="34">R$27/R16*R$24*R$25/R$49</f>
        <v>542.66666666666663</v>
      </c>
      <c r="S66" s="4">
        <f t="shared" si="34"/>
        <v>814</v>
      </c>
      <c r="T66" s="4">
        <f t="shared" si="34"/>
        <v>1628</v>
      </c>
      <c r="U66" s="17"/>
      <c r="V66" s="17"/>
      <c r="W66" s="17"/>
      <c r="X66" s="17"/>
      <c r="Y66" s="17"/>
      <c r="Z66" s="17"/>
      <c r="AA66" s="18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</row>
    <row r="67" spans="14:45">
      <c r="N67" s="31">
        <f t="shared" si="20"/>
        <v>-10</v>
      </c>
      <c r="O67" s="17">
        <f t="shared" ref="O67:Q71" si="35">O$26/O17*O$24*O$25/2000/O$49</f>
        <v>13799.999999999998</v>
      </c>
      <c r="P67" s="17">
        <f t="shared" si="35"/>
        <v>20699.999999999996</v>
      </c>
      <c r="Q67" s="17">
        <f t="shared" si="35"/>
        <v>41399.999999999993</v>
      </c>
      <c r="R67" s="4">
        <f t="shared" ref="R67:T71" si="36">R$27/R17*R$24*R$25/R$49</f>
        <v>542.66666666666663</v>
      </c>
      <c r="S67" s="4">
        <f t="shared" si="36"/>
        <v>814</v>
      </c>
      <c r="T67" s="4">
        <f t="shared" si="36"/>
        <v>1628</v>
      </c>
      <c r="U67" s="17"/>
      <c r="V67" s="17"/>
      <c r="W67" s="17"/>
      <c r="X67" s="17"/>
      <c r="Y67" s="17"/>
      <c r="Z67" s="17"/>
      <c r="AA67" s="18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</row>
    <row r="68" spans="14:45">
      <c r="N68" s="31">
        <f t="shared" si="20"/>
        <v>-15</v>
      </c>
      <c r="O68" s="17">
        <f t="shared" ref="O68:Q71" si="37">O$26/O18*O$24*O$25/2000/O$49</f>
        <v>13799.999999999998</v>
      </c>
      <c r="P68" s="17">
        <f t="shared" si="37"/>
        <v>20699.999999999996</v>
      </c>
      <c r="Q68" s="17">
        <f t="shared" si="37"/>
        <v>41399.999999999993</v>
      </c>
      <c r="R68" s="4">
        <f t="shared" ref="R68:T71" si="38">R$27/R18*R$24*R$25/R$49</f>
        <v>542.66666666666663</v>
      </c>
      <c r="S68" s="4">
        <f t="shared" si="38"/>
        <v>814</v>
      </c>
      <c r="T68" s="4">
        <f t="shared" si="38"/>
        <v>1628</v>
      </c>
      <c r="U68" s="17"/>
      <c r="V68" s="17"/>
      <c r="W68" s="17"/>
      <c r="X68" s="17"/>
      <c r="Y68" s="17"/>
      <c r="Z68" s="17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</row>
    <row r="69" spans="14:45">
      <c r="N69" s="31">
        <f t="shared" si="20"/>
        <v>-20</v>
      </c>
      <c r="O69" s="17">
        <f t="shared" ref="O69:Q71" si="39">O$26/O19*O$24*O$25/2000/O$49</f>
        <v>13799.999999999998</v>
      </c>
      <c r="P69" s="17">
        <f t="shared" si="39"/>
        <v>20699.999999999996</v>
      </c>
      <c r="Q69" s="17">
        <f t="shared" si="39"/>
        <v>41399.999999999993</v>
      </c>
      <c r="R69" s="4">
        <f t="shared" ref="R69:T71" si="40">R$27/R19*R$24*R$25/R$49</f>
        <v>542.66666666666663</v>
      </c>
      <c r="S69" s="4">
        <f t="shared" si="40"/>
        <v>814</v>
      </c>
      <c r="T69" s="4">
        <f t="shared" si="40"/>
        <v>1628</v>
      </c>
      <c r="U69" s="17"/>
      <c r="V69" s="17"/>
      <c r="W69" s="17"/>
      <c r="X69" s="17"/>
      <c r="Y69" s="17"/>
      <c r="Z69" s="17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</row>
    <row r="70" spans="14:45">
      <c r="N70" s="31">
        <f t="shared" si="20"/>
        <v>-25</v>
      </c>
      <c r="O70" s="17">
        <f t="shared" ref="O70:Q71" si="41">O$26/O20*O$24*O$25/2000/O$49</f>
        <v>13799.999999999998</v>
      </c>
      <c r="P70" s="17">
        <f t="shared" si="41"/>
        <v>20699.999999999996</v>
      </c>
      <c r="Q70" s="17">
        <f t="shared" si="41"/>
        <v>41399.999999999993</v>
      </c>
      <c r="R70" s="4">
        <f t="shared" ref="R70:T71" si="42">R$27/R20*R$24*R$25/R$49</f>
        <v>542.66666666666663</v>
      </c>
      <c r="S70" s="4">
        <f t="shared" si="42"/>
        <v>814</v>
      </c>
      <c r="T70" s="4">
        <f t="shared" si="42"/>
        <v>1628</v>
      </c>
      <c r="U70" s="17"/>
      <c r="V70" s="17"/>
      <c r="W70" s="17"/>
      <c r="X70" s="17"/>
      <c r="Y70" s="17"/>
      <c r="Z70" s="17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</row>
    <row r="71" spans="14:45">
      <c r="N71" s="31">
        <f t="shared" si="20"/>
        <v>-30</v>
      </c>
      <c r="O71" s="17">
        <f t="shared" ref="O71:Q71" si="43">O$26/O21*O$24*O$25/2000/O$49</f>
        <v>13799.999999999998</v>
      </c>
      <c r="P71" s="17">
        <f t="shared" si="43"/>
        <v>20699.999999999996</v>
      </c>
      <c r="Q71" s="17">
        <f t="shared" si="43"/>
        <v>41399.999999999993</v>
      </c>
      <c r="R71" s="4">
        <f t="shared" ref="R71:T71" si="44">R$27/R21*R$24*R$25/R$49</f>
        <v>542.66666666666663</v>
      </c>
      <c r="S71" s="4">
        <f t="shared" si="44"/>
        <v>814</v>
      </c>
      <c r="T71" s="4">
        <f t="shared" si="44"/>
        <v>1628</v>
      </c>
      <c r="U71" s="17"/>
      <c r="V71" s="17"/>
      <c r="W71" s="17"/>
      <c r="X71" s="17"/>
      <c r="Y71" s="17"/>
      <c r="Z71" s="17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</row>
    <row r="72" spans="14:45"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</row>
    <row r="73" spans="14:45"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</row>
    <row r="74" spans="14:45"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</row>
    <row r="75" spans="14:45"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</row>
    <row r="76" spans="14:45"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</row>
    <row r="77" spans="14:45"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</row>
    <row r="78" spans="14:45"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</row>
    <row r="79" spans="14:45"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</row>
    <row r="80" spans="14:45"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</row>
    <row r="81" spans="27:45"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</row>
    <row r="82" spans="27:45"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</row>
    <row r="83" spans="27:45"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</row>
    <row r="84" spans="27:45"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</row>
    <row r="85" spans="27:45">
      <c r="AA85" s="18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</row>
    <row r="86" spans="27:45">
      <c r="AA86" s="18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</row>
    <row r="87" spans="27:45">
      <c r="AA87" s="18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</row>
    <row r="88" spans="27:45">
      <c r="AA88" s="7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</row>
    <row r="89" spans="27:45"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</row>
    <row r="90" spans="27:45">
      <c r="AA90" s="5"/>
      <c r="AB90" s="5"/>
      <c r="AC90" s="6"/>
      <c r="AD90" s="6"/>
      <c r="AE90" s="5"/>
      <c r="AF90" s="6"/>
      <c r="AG90" s="6"/>
      <c r="AH90" s="6"/>
      <c r="AI90" s="6"/>
      <c r="AJ90" s="6"/>
      <c r="AK90" s="6"/>
      <c r="AL90" s="6"/>
      <c r="AM90" s="6"/>
      <c r="AN90" s="5"/>
      <c r="AO90" s="5"/>
      <c r="AP90" s="5"/>
      <c r="AQ90" s="5"/>
      <c r="AR90" s="5"/>
      <c r="AS90" s="5"/>
    </row>
    <row r="91" spans="27:45">
      <c r="AA91" s="5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</row>
    <row r="92" spans="27:45">
      <c r="AA92" s="8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</row>
    <row r="93" spans="27:45"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</row>
    <row r="94" spans="27:45"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</row>
  </sheetData>
  <sheetCalcPr fullCalcOnLoad="1"/>
  <phoneticPr fontId="6" type="noConversion"/>
  <pageMargins left="0.75" right="0.75" top="1" bottom="1" header="0.5" footer="0.5"/>
  <headerFooter>
    <oddFooter>&amp;L&amp;"Calibri,Regular"&amp;K000000MSU Mankato Civil Engineering&amp;C&amp;"Calibri,Regular"&amp;K000000&amp;P of &amp;N&amp;R&amp;"Calibri,Regular"&amp;K000000Salt Brine Blending - Cost Model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AN94"/>
  <sheetViews>
    <sheetView tabSelected="1" topLeftCell="G43" workbookViewId="0">
      <selection activeCell="O59" sqref="O59:T71"/>
    </sheetView>
  </sheetViews>
  <sheetFormatPr baseColWidth="10" defaultRowHeight="15"/>
  <cols>
    <col min="1" max="1" width="3.5" style="2" customWidth="1"/>
    <col min="2" max="2" width="25" style="2" customWidth="1"/>
    <col min="3" max="3" width="2.83203125" style="2" customWidth="1"/>
    <col min="4" max="4" width="11.83203125" style="2" customWidth="1"/>
    <col min="5" max="5" width="2.83203125" style="2" customWidth="1"/>
    <col min="6" max="6" width="11.83203125" style="2" customWidth="1"/>
    <col min="7" max="7" width="2.83203125" style="2" customWidth="1"/>
    <col min="8" max="8" width="11.83203125" style="2" customWidth="1"/>
    <col min="9" max="9" width="9.83203125" style="2" customWidth="1"/>
    <col min="10" max="12" width="4.83203125" style="2" customWidth="1"/>
    <col min="13" max="21" width="10.83203125" style="2"/>
    <col min="22" max="22" width="17.6640625" style="2" customWidth="1"/>
    <col min="23" max="16384" width="10.83203125" style="2"/>
  </cols>
  <sheetData>
    <row r="1" spans="1:20">
      <c r="A1" s="22" t="s">
        <v>0</v>
      </c>
      <c r="B1" s="22"/>
      <c r="C1" s="22"/>
      <c r="D1" s="22"/>
      <c r="E1" s="22"/>
      <c r="F1" s="24" t="s">
        <v>58</v>
      </c>
      <c r="G1" s="21"/>
      <c r="H1" s="21" t="s">
        <v>2</v>
      </c>
      <c r="I1" s="21"/>
      <c r="J1" s="21"/>
      <c r="K1" s="21"/>
      <c r="L1" s="21"/>
      <c r="N1" s="5" t="s">
        <v>0</v>
      </c>
      <c r="O1" s="7"/>
      <c r="P1" s="7"/>
      <c r="Q1" s="7"/>
      <c r="R1" s="7"/>
      <c r="S1" s="7"/>
      <c r="T1" s="7"/>
    </row>
    <row r="2" spans="1:20" ht="30" customHeight="1">
      <c r="A2" s="23" t="s">
        <v>1</v>
      </c>
      <c r="B2" s="22"/>
      <c r="C2" s="22"/>
      <c r="D2" s="22"/>
      <c r="E2" s="22"/>
      <c r="F2" s="24" t="s">
        <v>59</v>
      </c>
      <c r="G2" s="21"/>
      <c r="H2" s="21" t="s">
        <v>90</v>
      </c>
      <c r="I2" s="21"/>
      <c r="J2" s="21"/>
      <c r="K2" s="21"/>
      <c r="L2" s="21"/>
      <c r="N2" s="5" t="s">
        <v>2</v>
      </c>
      <c r="O2" s="7"/>
      <c r="P2" s="7"/>
      <c r="Q2" s="7"/>
      <c r="R2" s="7"/>
      <c r="S2" s="7"/>
      <c r="T2" s="7"/>
    </row>
    <row r="3" spans="1:20" ht="25" customHeight="1">
      <c r="A3" s="25" t="s">
        <v>61</v>
      </c>
      <c r="B3" s="22"/>
      <c r="C3" s="22"/>
      <c r="D3" s="22"/>
      <c r="E3" s="22"/>
      <c r="F3" s="22"/>
      <c r="G3" s="22"/>
      <c r="H3" s="22"/>
      <c r="I3" s="22"/>
      <c r="J3" s="22"/>
      <c r="K3" s="32" t="s">
        <v>60</v>
      </c>
      <c r="L3" s="32"/>
      <c r="N3" s="5" t="s">
        <v>1</v>
      </c>
      <c r="O3" s="7"/>
      <c r="P3" s="7"/>
      <c r="Q3" s="7"/>
      <c r="R3" s="7"/>
      <c r="S3" s="7"/>
      <c r="T3" s="7"/>
    </row>
    <row r="4" spans="1:20">
      <c r="A4" s="22"/>
      <c r="B4" s="22" t="s">
        <v>3</v>
      </c>
      <c r="C4" s="9"/>
      <c r="D4" s="22" t="s">
        <v>78</v>
      </c>
      <c r="E4" s="9" t="s">
        <v>50</v>
      </c>
      <c r="F4" s="22" t="s">
        <v>79</v>
      </c>
      <c r="G4" s="9"/>
      <c r="H4" s="22" t="s">
        <v>80</v>
      </c>
      <c r="I4" s="22"/>
      <c r="J4" s="32">
        <v>300</v>
      </c>
      <c r="K4" s="32">
        <v>600</v>
      </c>
      <c r="L4" s="32">
        <v>900</v>
      </c>
      <c r="N4" s="7"/>
      <c r="O4" s="7"/>
      <c r="P4" s="7"/>
      <c r="Q4" s="7"/>
      <c r="R4" s="7"/>
      <c r="S4" s="7"/>
      <c r="T4" s="7"/>
    </row>
    <row r="5" spans="1:20">
      <c r="A5" s="22"/>
      <c r="B5" s="22" t="s">
        <v>23</v>
      </c>
      <c r="C5" s="9"/>
      <c r="D5" s="22" t="s">
        <v>22</v>
      </c>
      <c r="E5" s="9" t="s">
        <v>50</v>
      </c>
      <c r="F5" s="22" t="s">
        <v>24</v>
      </c>
      <c r="G5" s="9"/>
      <c r="H5" s="22" t="s">
        <v>25</v>
      </c>
      <c r="I5" s="22"/>
      <c r="J5" s="29">
        <v>1.5</v>
      </c>
      <c r="K5" s="29">
        <v>1</v>
      </c>
      <c r="L5" s="29">
        <v>0.5</v>
      </c>
      <c r="N5" s="7"/>
      <c r="O5" s="7"/>
      <c r="P5" s="7"/>
      <c r="Q5" s="7"/>
      <c r="R5" s="7"/>
      <c r="S5" s="7"/>
      <c r="T5" s="7"/>
    </row>
    <row r="6" spans="1:20">
      <c r="A6" s="22"/>
      <c r="B6" s="22" t="s">
        <v>12</v>
      </c>
      <c r="C6" s="9"/>
      <c r="D6" s="22" t="s">
        <v>14</v>
      </c>
      <c r="E6" s="9" t="s">
        <v>50</v>
      </c>
      <c r="F6" s="22" t="s">
        <v>15</v>
      </c>
      <c r="G6" s="9"/>
      <c r="H6" s="22" t="s">
        <v>13</v>
      </c>
      <c r="I6" s="22"/>
      <c r="J6" s="29">
        <v>1.1000000000000001</v>
      </c>
      <c r="K6" s="29">
        <v>1</v>
      </c>
      <c r="L6" s="29">
        <v>0.9</v>
      </c>
      <c r="N6" s="5"/>
      <c r="O6" s="5" t="s">
        <v>40</v>
      </c>
      <c r="P6" s="5" t="s">
        <v>40</v>
      </c>
      <c r="Q6" s="5" t="s">
        <v>40</v>
      </c>
      <c r="R6" s="5" t="s">
        <v>40</v>
      </c>
      <c r="S6" s="5" t="s">
        <v>40</v>
      </c>
      <c r="T6" s="5" t="s">
        <v>40</v>
      </c>
    </row>
    <row r="7" spans="1:20">
      <c r="A7" s="22"/>
      <c r="B7" s="22" t="s">
        <v>4</v>
      </c>
      <c r="C7" s="10"/>
      <c r="D7" s="22" t="s">
        <v>27</v>
      </c>
      <c r="E7" s="10" t="s">
        <v>50</v>
      </c>
      <c r="F7" s="22" t="s">
        <v>28</v>
      </c>
      <c r="G7" s="10"/>
      <c r="H7" s="22" t="s">
        <v>26</v>
      </c>
      <c r="I7" s="22"/>
      <c r="J7" s="30">
        <v>1.25</v>
      </c>
      <c r="K7" s="30">
        <v>1</v>
      </c>
      <c r="L7" s="30">
        <v>0.75</v>
      </c>
      <c r="N7" s="5"/>
      <c r="O7" s="8" t="s">
        <v>47</v>
      </c>
      <c r="P7" s="8" t="s">
        <v>47</v>
      </c>
      <c r="Q7" s="8" t="s">
        <v>47</v>
      </c>
      <c r="R7" s="8" t="s">
        <v>48</v>
      </c>
      <c r="S7" s="8" t="s">
        <v>48</v>
      </c>
      <c r="T7" s="8" t="s">
        <v>48</v>
      </c>
    </row>
    <row r="8" spans="1:20" ht="25" customHeight="1">
      <c r="A8" s="25" t="s">
        <v>5</v>
      </c>
      <c r="B8" s="22"/>
      <c r="C8" s="26"/>
      <c r="D8" s="22"/>
      <c r="E8" s="26"/>
      <c r="F8" s="22"/>
      <c r="G8" s="26"/>
      <c r="H8" s="22"/>
      <c r="I8" s="22"/>
      <c r="J8" s="22"/>
      <c r="K8" s="22"/>
      <c r="L8" s="22"/>
      <c r="N8" s="8" t="s">
        <v>44</v>
      </c>
      <c r="O8" s="12" t="s">
        <v>45</v>
      </c>
      <c r="P8" s="12" t="s">
        <v>45</v>
      </c>
      <c r="Q8" s="12" t="s">
        <v>45</v>
      </c>
      <c r="R8" s="12" t="s">
        <v>46</v>
      </c>
      <c r="S8" s="12" t="s">
        <v>46</v>
      </c>
      <c r="T8" s="12" t="s">
        <v>46</v>
      </c>
    </row>
    <row r="9" spans="1:20">
      <c r="A9" s="22"/>
      <c r="B9" s="22" t="s">
        <v>7</v>
      </c>
      <c r="C9" s="9"/>
      <c r="D9" s="22" t="s">
        <v>16</v>
      </c>
      <c r="E9" s="9" t="s">
        <v>50</v>
      </c>
      <c r="F9" s="22" t="s">
        <v>17</v>
      </c>
      <c r="G9" s="9"/>
      <c r="H9" s="22" t="s">
        <v>66</v>
      </c>
      <c r="I9" s="22"/>
      <c r="J9" s="29">
        <v>1.5</v>
      </c>
      <c r="K9" s="29">
        <v>1</v>
      </c>
      <c r="L9" s="29">
        <v>0.5</v>
      </c>
      <c r="N9" s="13">
        <v>30</v>
      </c>
      <c r="O9" s="13">
        <v>10</v>
      </c>
      <c r="P9" s="13">
        <v>10</v>
      </c>
      <c r="Q9" s="13">
        <v>10</v>
      </c>
      <c r="R9" s="13">
        <v>3.9</v>
      </c>
      <c r="S9" s="13">
        <v>3.9</v>
      </c>
      <c r="T9" s="13">
        <v>3.9</v>
      </c>
    </row>
    <row r="10" spans="1:20">
      <c r="A10" s="22"/>
      <c r="B10" s="22" t="s">
        <v>18</v>
      </c>
      <c r="C10" s="9"/>
      <c r="D10" s="22" t="s">
        <v>19</v>
      </c>
      <c r="E10" s="9" t="s">
        <v>50</v>
      </c>
      <c r="F10" s="22" t="s">
        <v>20</v>
      </c>
      <c r="G10" s="9"/>
      <c r="H10" s="22" t="s">
        <v>21</v>
      </c>
      <c r="I10" s="22"/>
      <c r="J10" s="30">
        <v>1.25</v>
      </c>
      <c r="K10" s="30">
        <v>1</v>
      </c>
      <c r="L10" s="30">
        <v>0.75</v>
      </c>
      <c r="N10" s="13">
        <f>N9-5</f>
        <v>25</v>
      </c>
      <c r="O10" s="13">
        <v>8</v>
      </c>
      <c r="P10" s="13">
        <v>8</v>
      </c>
      <c r="Q10" s="13">
        <v>8</v>
      </c>
      <c r="R10" s="13">
        <v>2.8</v>
      </c>
      <c r="S10" s="13">
        <v>2.8</v>
      </c>
      <c r="T10" s="13">
        <v>2.8</v>
      </c>
    </row>
    <row r="11" spans="1:20" ht="25" customHeight="1">
      <c r="A11" s="25" t="s">
        <v>11</v>
      </c>
      <c r="B11" s="22"/>
      <c r="C11" s="26"/>
      <c r="D11" s="22"/>
      <c r="E11" s="26"/>
      <c r="F11" s="22"/>
      <c r="G11" s="26"/>
      <c r="H11" s="22"/>
      <c r="I11" s="22"/>
      <c r="J11" s="22"/>
      <c r="K11" s="22"/>
      <c r="L11" s="22"/>
      <c r="N11" s="13">
        <f t="shared" ref="N11:N21" si="0">N10-5</f>
        <v>20</v>
      </c>
      <c r="O11" s="13">
        <v>5.8</v>
      </c>
      <c r="P11" s="13">
        <v>5.8</v>
      </c>
      <c r="Q11" s="13">
        <v>5.8</v>
      </c>
      <c r="R11" s="13">
        <v>2.1</v>
      </c>
      <c r="S11" s="13">
        <v>2.1</v>
      </c>
      <c r="T11" s="13">
        <v>2.1</v>
      </c>
    </row>
    <row r="12" spans="1:20">
      <c r="A12" s="22"/>
      <c r="B12" s="22" t="s">
        <v>8</v>
      </c>
      <c r="C12" s="9"/>
      <c r="D12" s="22" t="s">
        <v>29</v>
      </c>
      <c r="E12" s="9" t="s">
        <v>50</v>
      </c>
      <c r="F12" s="22" t="s">
        <v>30</v>
      </c>
      <c r="G12" s="9"/>
      <c r="H12" s="22" t="s">
        <v>31</v>
      </c>
      <c r="I12" s="22"/>
      <c r="J12" s="29">
        <v>1.5</v>
      </c>
      <c r="K12" s="29">
        <v>1</v>
      </c>
      <c r="L12" s="29">
        <v>0.5</v>
      </c>
      <c r="N12" s="13">
        <f t="shared" si="0"/>
        <v>15</v>
      </c>
      <c r="O12" s="13">
        <v>3.9</v>
      </c>
      <c r="P12" s="13">
        <v>3.9</v>
      </c>
      <c r="Q12" s="13">
        <v>3.9</v>
      </c>
      <c r="R12" s="13">
        <v>1.6</v>
      </c>
      <c r="S12" s="13">
        <v>1.6</v>
      </c>
      <c r="T12" s="13">
        <v>1.6</v>
      </c>
    </row>
    <row r="13" spans="1:20">
      <c r="A13" s="22"/>
      <c r="B13" s="22" t="s">
        <v>9</v>
      </c>
      <c r="C13" s="9"/>
      <c r="D13" s="22" t="s">
        <v>32</v>
      </c>
      <c r="E13" s="9" t="s">
        <v>50</v>
      </c>
      <c r="F13" s="22" t="s">
        <v>33</v>
      </c>
      <c r="G13" s="9"/>
      <c r="H13" s="22" t="s">
        <v>34</v>
      </c>
      <c r="I13" s="22"/>
      <c r="J13" s="30">
        <v>1.25</v>
      </c>
      <c r="K13" s="30">
        <v>1</v>
      </c>
      <c r="L13" s="30">
        <v>0.75</v>
      </c>
      <c r="N13" s="13">
        <f t="shared" si="0"/>
        <v>10</v>
      </c>
      <c r="O13" s="13">
        <v>2</v>
      </c>
      <c r="P13" s="13">
        <v>2</v>
      </c>
      <c r="Q13" s="13">
        <v>2</v>
      </c>
      <c r="R13" s="13">
        <v>1.2</v>
      </c>
      <c r="S13" s="13">
        <v>1.2</v>
      </c>
      <c r="T13" s="13">
        <v>1.2</v>
      </c>
    </row>
    <row r="14" spans="1:20">
      <c r="A14" s="22"/>
      <c r="B14" s="22" t="s">
        <v>10</v>
      </c>
      <c r="C14" s="9"/>
      <c r="D14" s="35" t="s">
        <v>88</v>
      </c>
      <c r="E14" s="36" t="s">
        <v>50</v>
      </c>
      <c r="F14" s="35" t="s">
        <v>35</v>
      </c>
      <c r="G14" s="36"/>
      <c r="H14" s="35" t="s">
        <v>89</v>
      </c>
      <c r="I14" s="22"/>
      <c r="J14" s="30">
        <v>1.25</v>
      </c>
      <c r="K14" s="30">
        <v>1</v>
      </c>
      <c r="L14" s="30">
        <v>0.75</v>
      </c>
      <c r="N14" s="13">
        <f t="shared" si="0"/>
        <v>5</v>
      </c>
      <c r="O14" s="13">
        <v>3.4</v>
      </c>
      <c r="P14" s="13">
        <v>3.4</v>
      </c>
      <c r="Q14" s="13">
        <v>3.4</v>
      </c>
      <c r="R14" s="13">
        <v>1.5</v>
      </c>
      <c r="S14" s="13">
        <v>1.5</v>
      </c>
      <c r="T14" s="13">
        <v>1.5</v>
      </c>
    </row>
    <row r="15" spans="1:20" ht="25" customHeight="1">
      <c r="A15" s="25" t="s">
        <v>67</v>
      </c>
      <c r="B15" s="22"/>
      <c r="C15" s="29"/>
      <c r="D15" s="22"/>
      <c r="E15" s="26"/>
      <c r="F15" s="22"/>
      <c r="G15" s="22"/>
      <c r="H15" s="22"/>
      <c r="I15" s="22"/>
      <c r="J15" s="22"/>
      <c r="K15" s="22"/>
      <c r="L15" s="22"/>
      <c r="N15" s="13">
        <f t="shared" si="0"/>
        <v>0</v>
      </c>
      <c r="O15" s="13">
        <v>0.01</v>
      </c>
      <c r="P15" s="13">
        <v>0.01</v>
      </c>
      <c r="Q15" s="13">
        <v>0.01</v>
      </c>
      <c r="R15" s="13">
        <v>0.01</v>
      </c>
      <c r="S15" s="13">
        <v>0.01</v>
      </c>
      <c r="T15" s="13">
        <v>0.01</v>
      </c>
    </row>
    <row r="16" spans="1:20">
      <c r="A16" s="22"/>
      <c r="B16" s="24"/>
      <c r="C16" s="29"/>
      <c r="D16" s="24" t="s">
        <v>68</v>
      </c>
      <c r="E16" s="9"/>
      <c r="F16" s="22"/>
      <c r="G16" s="22"/>
      <c r="H16" s="22"/>
      <c r="I16" s="22"/>
      <c r="J16" s="29">
        <v>2.5</v>
      </c>
      <c r="K16" s="29"/>
      <c r="L16" s="29"/>
      <c r="N16" s="13">
        <f t="shared" si="0"/>
        <v>-5</v>
      </c>
      <c r="O16" s="13">
        <v>0.01</v>
      </c>
      <c r="P16" s="13">
        <v>0.01</v>
      </c>
      <c r="Q16" s="13">
        <v>0.01</v>
      </c>
      <c r="R16" s="13">
        <v>0.01</v>
      </c>
      <c r="S16" s="13">
        <v>0.01</v>
      </c>
      <c r="T16" s="13">
        <v>0.01</v>
      </c>
    </row>
    <row r="17" spans="1:20">
      <c r="A17" s="22"/>
      <c r="B17" s="24"/>
      <c r="C17" s="29"/>
      <c r="D17" s="24" t="s">
        <v>75</v>
      </c>
      <c r="E17" s="9"/>
      <c r="F17" s="22"/>
      <c r="G17" s="22"/>
      <c r="H17" s="22"/>
      <c r="I17" s="22"/>
      <c r="J17" s="29">
        <v>2</v>
      </c>
      <c r="K17" s="29"/>
      <c r="L17" s="29"/>
      <c r="N17" s="13">
        <f t="shared" si="0"/>
        <v>-10</v>
      </c>
      <c r="O17" s="13">
        <v>0.01</v>
      </c>
      <c r="P17" s="13">
        <v>0.01</v>
      </c>
      <c r="Q17" s="13">
        <v>0.01</v>
      </c>
      <c r="R17" s="13">
        <v>0.01</v>
      </c>
      <c r="S17" s="13">
        <v>0.01</v>
      </c>
      <c r="T17" s="13">
        <v>0.01</v>
      </c>
    </row>
    <row r="18" spans="1:20">
      <c r="A18" s="22"/>
      <c r="B18" s="24"/>
      <c r="C18" s="29"/>
      <c r="D18" s="24" t="s">
        <v>76</v>
      </c>
      <c r="E18" s="9"/>
      <c r="F18" s="22"/>
      <c r="G18" s="22"/>
      <c r="H18" s="22"/>
      <c r="I18" s="22"/>
      <c r="J18" s="29">
        <v>1.5</v>
      </c>
      <c r="K18" s="29"/>
      <c r="L18" s="29"/>
      <c r="N18" s="13">
        <f t="shared" si="0"/>
        <v>-15</v>
      </c>
      <c r="O18" s="13">
        <v>0.01</v>
      </c>
      <c r="P18" s="13">
        <v>0.01</v>
      </c>
      <c r="Q18" s="13">
        <v>0.01</v>
      </c>
      <c r="R18" s="13">
        <v>0.01</v>
      </c>
      <c r="S18" s="13">
        <v>0.01</v>
      </c>
      <c r="T18" s="13">
        <v>0.01</v>
      </c>
    </row>
    <row r="19" spans="1:20">
      <c r="A19" s="22"/>
      <c r="B19" s="24"/>
      <c r="C19" s="29"/>
      <c r="D19" s="24" t="s">
        <v>69</v>
      </c>
      <c r="E19" s="9" t="s">
        <v>50</v>
      </c>
      <c r="F19" s="22" t="s">
        <v>77</v>
      </c>
      <c r="G19" s="22"/>
      <c r="H19" s="22"/>
      <c r="I19" s="22"/>
      <c r="J19" s="29">
        <v>1</v>
      </c>
      <c r="K19" s="29"/>
      <c r="L19" s="29"/>
      <c r="N19" s="13">
        <f t="shared" si="0"/>
        <v>-20</v>
      </c>
      <c r="O19" s="13">
        <v>0.01</v>
      </c>
      <c r="P19" s="13">
        <v>0.01</v>
      </c>
      <c r="Q19" s="13">
        <v>0.01</v>
      </c>
      <c r="R19" s="13">
        <v>0.01</v>
      </c>
      <c r="S19" s="13">
        <v>0.01</v>
      </c>
      <c r="T19" s="13">
        <v>0.01</v>
      </c>
    </row>
    <row r="20" spans="1:20">
      <c r="A20" s="22"/>
      <c r="B20" s="24"/>
      <c r="C20" s="29"/>
      <c r="D20" s="24" t="s">
        <v>70</v>
      </c>
      <c r="E20" s="9"/>
      <c r="F20" s="22"/>
      <c r="G20" s="22"/>
      <c r="H20" s="22"/>
      <c r="I20" s="22"/>
      <c r="J20" s="30">
        <v>0.75</v>
      </c>
      <c r="K20" s="29"/>
      <c r="L20" s="29"/>
      <c r="N20" s="13">
        <f t="shared" si="0"/>
        <v>-25</v>
      </c>
      <c r="O20" s="13">
        <v>0.01</v>
      </c>
      <c r="P20" s="13">
        <v>0.01</v>
      </c>
      <c r="Q20" s="13">
        <v>0.01</v>
      </c>
      <c r="R20" s="13">
        <v>0.01</v>
      </c>
      <c r="S20" s="13">
        <v>0.01</v>
      </c>
      <c r="T20" s="13">
        <v>0.01</v>
      </c>
    </row>
    <row r="21" spans="1:20">
      <c r="A21" s="22"/>
      <c r="B21" s="22"/>
      <c r="C21" s="29"/>
      <c r="D21" s="24" t="s">
        <v>71</v>
      </c>
      <c r="E21" s="9"/>
      <c r="F21" s="22"/>
      <c r="G21" s="22"/>
      <c r="H21" s="22"/>
      <c r="I21" s="22"/>
      <c r="J21" s="30">
        <v>0.5</v>
      </c>
      <c r="K21" s="30"/>
      <c r="L21" s="30"/>
      <c r="N21" s="13">
        <f t="shared" si="0"/>
        <v>-30</v>
      </c>
      <c r="O21" s="13">
        <v>0.01</v>
      </c>
      <c r="P21" s="13">
        <v>0.01</v>
      </c>
      <c r="Q21" s="13">
        <v>0.01</v>
      </c>
      <c r="R21" s="13">
        <v>0.01</v>
      </c>
      <c r="S21" s="13">
        <v>0.01</v>
      </c>
      <c r="T21" s="13">
        <v>0.01</v>
      </c>
    </row>
    <row r="22" spans="1:20" ht="10" customHeight="1">
      <c r="A22" s="22"/>
      <c r="B22" s="22"/>
      <c r="C22" s="29"/>
      <c r="D22" s="24"/>
      <c r="E22" s="26"/>
      <c r="F22" s="22"/>
      <c r="G22" s="22"/>
      <c r="H22" s="22"/>
      <c r="I22" s="22"/>
      <c r="J22" s="30"/>
      <c r="K22" s="30"/>
      <c r="L22" s="30"/>
      <c r="N22" s="7"/>
      <c r="O22" s="13"/>
      <c r="P22" s="13"/>
      <c r="Q22" s="13"/>
      <c r="R22" s="13"/>
      <c r="S22" s="13"/>
      <c r="T22" s="13"/>
    </row>
    <row r="23" spans="1:20" ht="24">
      <c r="A23" s="25" t="s">
        <v>6</v>
      </c>
      <c r="B23" s="22"/>
      <c r="C23" s="9"/>
      <c r="D23" s="22" t="s">
        <v>72</v>
      </c>
      <c r="E23" s="11" t="s">
        <v>50</v>
      </c>
      <c r="F23" s="22" t="s">
        <v>73</v>
      </c>
      <c r="G23" s="9"/>
      <c r="H23" s="22" t="s">
        <v>74</v>
      </c>
      <c r="I23" s="22"/>
      <c r="J23" s="30">
        <v>1.25</v>
      </c>
      <c r="K23" s="30">
        <v>1</v>
      </c>
      <c r="L23" s="30">
        <v>0.75</v>
      </c>
      <c r="N23" s="14" t="s">
        <v>49</v>
      </c>
      <c r="O23" s="8">
        <v>1</v>
      </c>
      <c r="P23" s="8">
        <v>1</v>
      </c>
      <c r="Q23" s="8">
        <v>1</v>
      </c>
      <c r="R23" s="8">
        <v>1</v>
      </c>
      <c r="S23" s="8">
        <v>1</v>
      </c>
      <c r="T23" s="8">
        <v>1</v>
      </c>
    </row>
    <row r="24" spans="1:20" ht="25" customHeight="1">
      <c r="A24" s="25" t="s">
        <v>36</v>
      </c>
      <c r="B24" s="22"/>
      <c r="C24" s="29"/>
      <c r="D24" s="22"/>
      <c r="E24" s="28"/>
      <c r="F24" s="22"/>
      <c r="G24" s="22"/>
      <c r="H24" s="22"/>
      <c r="I24" s="22"/>
      <c r="J24" s="22"/>
      <c r="K24" s="22"/>
      <c r="L24" s="22"/>
      <c r="N24" s="14" t="s">
        <v>51</v>
      </c>
      <c r="O24" s="8">
        <f>IF('Envir Sens'!$C$4="Y",'Envir Sens'!$J$4,'Envir Sens'!$K$4)</f>
        <v>600</v>
      </c>
      <c r="P24" s="8">
        <f>'Envir Sens'!$K$4</f>
        <v>600</v>
      </c>
      <c r="Q24" s="8">
        <f>IF('Envir Sens'!$C$4="Y",'Envir Sens'!$L$4,'Envir Sens'!$K$4)</f>
        <v>600</v>
      </c>
      <c r="R24" s="8">
        <f>IF('Envir Sens'!$C$39="Y",'Envir Sens'!$J$39,'Envir Sens'!$K$39)</f>
        <v>20</v>
      </c>
      <c r="S24" s="8">
        <f>'Envir Sens'!$K$39</f>
        <v>20</v>
      </c>
      <c r="T24" s="8">
        <f>IF('Envir Sens'!$C$39="Y",'Envir Sens'!$L$39,'Envir Sens'!$K$39)</f>
        <v>20</v>
      </c>
    </row>
    <row r="25" spans="1:20" ht="24">
      <c r="A25" s="22"/>
      <c r="B25" s="22" t="s">
        <v>65</v>
      </c>
      <c r="C25" s="9"/>
      <c r="D25" s="22" t="s">
        <v>55</v>
      </c>
      <c r="E25" s="9" t="s">
        <v>50</v>
      </c>
      <c r="F25" s="22" t="s">
        <v>57</v>
      </c>
      <c r="G25" s="9"/>
      <c r="H25" s="22" t="s">
        <v>56</v>
      </c>
      <c r="I25" s="22"/>
      <c r="J25" s="29">
        <v>1.5</v>
      </c>
      <c r="K25" s="29">
        <v>1</v>
      </c>
      <c r="L25" s="29">
        <v>0.5</v>
      </c>
      <c r="N25" s="14" t="s">
        <v>52</v>
      </c>
      <c r="O25" s="15">
        <f>'Envir Sens'!$F29</f>
        <v>75</v>
      </c>
      <c r="P25" s="15">
        <f>'Envir Sens'!$F29</f>
        <v>75</v>
      </c>
      <c r="Q25" s="15">
        <f>'Envir Sens'!$F29</f>
        <v>75</v>
      </c>
      <c r="R25" s="34">
        <f>$F37</f>
        <v>0.11</v>
      </c>
      <c r="S25" s="34">
        <f t="shared" ref="S25:T25" si="1">$F37</f>
        <v>0.11</v>
      </c>
      <c r="T25" s="34">
        <f t="shared" si="1"/>
        <v>0.11</v>
      </c>
    </row>
    <row r="26" spans="1:20" ht="24">
      <c r="A26" s="22"/>
      <c r="B26" s="22" t="s">
        <v>64</v>
      </c>
      <c r="C26" s="9" t="s">
        <v>50</v>
      </c>
      <c r="D26" s="22" t="s">
        <v>55</v>
      </c>
      <c r="E26" s="9" t="s">
        <v>50</v>
      </c>
      <c r="F26" s="22" t="s">
        <v>57</v>
      </c>
      <c r="G26" s="9" t="s">
        <v>50</v>
      </c>
      <c r="H26" s="22" t="s">
        <v>56</v>
      </c>
      <c r="I26" s="22"/>
      <c r="J26" s="30">
        <v>1.25</v>
      </c>
      <c r="K26" s="30">
        <v>1</v>
      </c>
      <c r="L26" s="30">
        <v>0.75</v>
      </c>
      <c r="N26" s="14" t="s">
        <v>53</v>
      </c>
      <c r="O26" s="16">
        <v>9.1999999999999993</v>
      </c>
      <c r="P26" s="16">
        <v>9.1999999999999993</v>
      </c>
      <c r="Q26" s="16">
        <v>9.1999999999999993</v>
      </c>
      <c r="R26" s="7"/>
      <c r="S26" s="7"/>
      <c r="T26" s="7"/>
    </row>
    <row r="27" spans="1:20" ht="24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N27" s="14" t="s">
        <v>54</v>
      </c>
      <c r="O27" s="16"/>
      <c r="P27" s="5"/>
      <c r="Q27" s="5"/>
      <c r="R27" s="7">
        <v>3.7</v>
      </c>
      <c r="S27" s="7">
        <v>3.7</v>
      </c>
      <c r="T27" s="7">
        <v>3.7</v>
      </c>
    </row>
    <row r="28" spans="1:20">
      <c r="A28" s="25" t="s">
        <v>62</v>
      </c>
      <c r="B28" s="22"/>
      <c r="C28" s="22"/>
      <c r="D28" s="22"/>
      <c r="E28" s="22"/>
      <c r="F28" s="25" t="s">
        <v>41</v>
      </c>
      <c r="G28" s="22"/>
      <c r="H28" s="22"/>
      <c r="I28" s="22"/>
      <c r="J28" s="22"/>
      <c r="K28" s="22"/>
      <c r="L28" s="22"/>
      <c r="N28" s="7"/>
      <c r="O28" s="7"/>
      <c r="P28" s="7"/>
      <c r="Q28" s="7"/>
      <c r="R28" s="7"/>
      <c r="S28" s="7"/>
      <c r="T28" s="7"/>
    </row>
    <row r="29" spans="1:20">
      <c r="A29" s="9" t="s">
        <v>50</v>
      </c>
      <c r="B29" s="22" t="s">
        <v>37</v>
      </c>
      <c r="C29" s="27" t="s">
        <v>40</v>
      </c>
      <c r="D29" s="22"/>
      <c r="E29" s="22"/>
      <c r="F29" s="4">
        <v>75</v>
      </c>
      <c r="G29" s="22" t="s">
        <v>42</v>
      </c>
      <c r="H29" s="22"/>
      <c r="I29" s="22"/>
      <c r="J29" s="22"/>
      <c r="K29" s="22"/>
      <c r="L29" s="22"/>
      <c r="N29" s="7"/>
      <c r="O29" s="7"/>
      <c r="P29" s="7"/>
      <c r="Q29" s="7"/>
      <c r="R29" s="7"/>
      <c r="S29" s="7"/>
      <c r="T29" s="7"/>
    </row>
    <row r="30" spans="1:20" ht="51">
      <c r="A30" s="9"/>
      <c r="B30" s="22"/>
      <c r="C30" s="27"/>
      <c r="D30" s="22"/>
      <c r="E30" s="22"/>
      <c r="F30" s="22"/>
      <c r="G30" s="22"/>
      <c r="H30" s="22"/>
      <c r="I30" s="22"/>
      <c r="J30" s="22"/>
      <c r="K30" s="22"/>
      <c r="L30" s="22"/>
      <c r="N30" s="8" t="s">
        <v>44</v>
      </c>
      <c r="O30" s="12" t="str">
        <f>O8</f>
        <v>Rock Salt</v>
      </c>
      <c r="P30" s="12" t="str">
        <f t="shared" ref="P30:Q30" si="2">P8</f>
        <v>Rock Salt</v>
      </c>
      <c r="Q30" s="12" t="str">
        <f t="shared" si="2"/>
        <v>Rock Salt</v>
      </c>
      <c r="R30" s="12" t="str">
        <f>R8</f>
        <v>Salt Brine</v>
      </c>
      <c r="S30" s="12" t="str">
        <f t="shared" ref="S30:T30" si="3">S8</f>
        <v>Salt Brine</v>
      </c>
      <c r="T30" s="12" t="str">
        <f t="shared" si="3"/>
        <v>Salt Brine</v>
      </c>
    </row>
    <row r="31" spans="1:20">
      <c r="A31" s="9"/>
      <c r="B31" s="22"/>
      <c r="C31" s="27"/>
      <c r="D31" s="22"/>
      <c r="E31" s="22"/>
      <c r="F31" s="22"/>
      <c r="G31" s="22"/>
      <c r="H31" s="22"/>
      <c r="I31" s="22"/>
      <c r="J31" s="22"/>
      <c r="K31" s="22"/>
      <c r="L31" s="22"/>
      <c r="N31" s="7"/>
      <c r="O31" s="5" t="s">
        <v>40</v>
      </c>
      <c r="P31" s="5" t="s">
        <v>40</v>
      </c>
      <c r="Q31" s="5" t="s">
        <v>40</v>
      </c>
      <c r="R31" s="5" t="s">
        <v>40</v>
      </c>
      <c r="S31" s="5" t="s">
        <v>40</v>
      </c>
      <c r="T31" s="5" t="s">
        <v>40</v>
      </c>
    </row>
    <row r="32" spans="1:20">
      <c r="A32" s="9"/>
      <c r="B32" s="22"/>
      <c r="C32" s="27"/>
      <c r="D32" s="22"/>
      <c r="E32" s="22"/>
      <c r="F32" s="22"/>
      <c r="G32" s="22"/>
      <c r="H32" s="22"/>
      <c r="I32" s="22"/>
      <c r="J32" s="22"/>
      <c r="K32" s="22"/>
      <c r="L32" s="22"/>
      <c r="N32" s="7"/>
      <c r="O32" s="8" t="s">
        <v>47</v>
      </c>
      <c r="P32" s="8" t="s">
        <v>47</v>
      </c>
      <c r="Q32" s="8" t="s">
        <v>47</v>
      </c>
      <c r="R32" s="8" t="s">
        <v>48</v>
      </c>
      <c r="S32" s="8" t="s">
        <v>48</v>
      </c>
      <c r="T32" s="8" t="s">
        <v>48</v>
      </c>
    </row>
    <row r="33" spans="1:20">
      <c r="A33" s="9"/>
      <c r="B33" s="22"/>
      <c r="C33" s="27"/>
      <c r="D33" s="22"/>
      <c r="E33" s="22"/>
      <c r="F33" s="22"/>
      <c r="G33" s="22"/>
      <c r="H33" s="22"/>
      <c r="I33" s="22"/>
      <c r="J33" s="22"/>
      <c r="K33" s="22"/>
      <c r="L33" s="22"/>
      <c r="N33" s="19" t="str">
        <f>'Envir Sens'!$A3</f>
        <v>Application Factors - Select levels by placing a "Y" in the appropriate blocks.</v>
      </c>
      <c r="O33" s="7"/>
      <c r="P33" s="7"/>
      <c r="Q33" s="7"/>
      <c r="R33" s="7"/>
      <c r="S33" s="7"/>
      <c r="T33" s="7"/>
    </row>
    <row r="34" spans="1:20">
      <c r="A34" s="9"/>
      <c r="B34" s="22"/>
      <c r="C34" s="27"/>
      <c r="D34" s="22"/>
      <c r="E34" s="22"/>
      <c r="F34" s="22"/>
      <c r="G34" s="22"/>
      <c r="H34" s="22"/>
      <c r="I34" s="22"/>
      <c r="J34" s="22"/>
      <c r="K34" s="22"/>
      <c r="L34" s="22"/>
      <c r="N34" s="18" t="str">
        <f>'Envir Sens'!$B5</f>
        <v>Ice Thickness (inches)</v>
      </c>
      <c r="O34" s="20">
        <f>IF($C5="Y",$J5,$K5)</f>
        <v>1</v>
      </c>
      <c r="P34" s="20">
        <f>$K5</f>
        <v>1</v>
      </c>
      <c r="Q34" s="20">
        <f>IF($G5="Y",$L5,$K5)</f>
        <v>1</v>
      </c>
      <c r="R34" s="20">
        <f>IF($C5="Y",$J5,$K5)</f>
        <v>1</v>
      </c>
      <c r="S34" s="20">
        <f>$K5</f>
        <v>1</v>
      </c>
      <c r="T34" s="20">
        <f>IF($G5="Y",$L5,$K5)</f>
        <v>1</v>
      </c>
    </row>
    <row r="35" spans="1:20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N35" s="18" t="str">
        <f>'Envir Sens'!$B6</f>
        <v>Temperature Movement</v>
      </c>
      <c r="O35" s="20">
        <f t="shared" ref="O35:O43" si="4">IF($C6="Y",$J6,$K6)</f>
        <v>1</v>
      </c>
      <c r="P35" s="20">
        <f t="shared" ref="P35:P43" si="5">$K6</f>
        <v>1</v>
      </c>
      <c r="Q35" s="20">
        <f t="shared" ref="Q35:Q43" si="6">IF($G6="Y",$L6,$K6)</f>
        <v>1</v>
      </c>
      <c r="R35" s="20">
        <f t="shared" ref="R35:R43" si="7">IF($C6="Y",$J6,$K6)</f>
        <v>1</v>
      </c>
      <c r="S35" s="20">
        <f t="shared" ref="S35:S43" si="8">$K6</f>
        <v>1</v>
      </c>
      <c r="T35" s="20">
        <f t="shared" ref="T35:T43" si="9">IF($G6="Y",$L6,$K6)</f>
        <v>1</v>
      </c>
    </row>
    <row r="36" spans="1:20">
      <c r="A36" s="3" t="s">
        <v>63</v>
      </c>
      <c r="B36" s="22"/>
      <c r="C36" s="22"/>
      <c r="D36" s="22"/>
      <c r="E36" s="22"/>
      <c r="F36" s="25" t="s">
        <v>41</v>
      </c>
      <c r="G36" s="22"/>
      <c r="H36" s="22"/>
      <c r="I36" s="22"/>
      <c r="J36" s="22"/>
      <c r="K36" s="22"/>
      <c r="L36" s="22"/>
      <c r="N36" s="18" t="str">
        <f>'Envir Sens'!$B7</f>
        <v>Repeat Time</v>
      </c>
      <c r="O36" s="20">
        <f t="shared" si="4"/>
        <v>1</v>
      </c>
      <c r="P36" s="20">
        <f t="shared" si="5"/>
        <v>1</v>
      </c>
      <c r="Q36" s="20">
        <f t="shared" si="6"/>
        <v>1</v>
      </c>
      <c r="R36" s="20">
        <f t="shared" si="7"/>
        <v>1</v>
      </c>
      <c r="S36" s="20">
        <f t="shared" si="8"/>
        <v>1</v>
      </c>
      <c r="T36" s="20">
        <f t="shared" si="9"/>
        <v>1</v>
      </c>
    </row>
    <row r="37" spans="1:20">
      <c r="A37" s="9" t="s">
        <v>50</v>
      </c>
      <c r="B37" s="22" t="s">
        <v>38</v>
      </c>
      <c r="C37" s="27" t="s">
        <v>39</v>
      </c>
      <c r="D37" s="22"/>
      <c r="E37" s="22"/>
      <c r="F37" s="4">
        <v>0.11</v>
      </c>
      <c r="G37" s="22" t="s">
        <v>43</v>
      </c>
      <c r="H37" s="22"/>
      <c r="I37" s="22"/>
      <c r="J37" s="22"/>
      <c r="K37" s="22"/>
      <c r="L37" s="22"/>
      <c r="N37" s="19" t="str">
        <f>'Envir Sens'!$A8</f>
        <v>Roadway Surface Factors</v>
      </c>
      <c r="O37" s="20"/>
      <c r="P37" s="20"/>
      <c r="Q37" s="20"/>
      <c r="R37" s="20"/>
      <c r="S37" s="20"/>
      <c r="T37" s="20"/>
    </row>
    <row r="38" spans="1:20">
      <c r="A38" s="9"/>
      <c r="B38" s="22"/>
      <c r="C38" s="27"/>
      <c r="D38" s="22"/>
      <c r="E38" s="22"/>
      <c r="F38" s="22"/>
      <c r="G38" s="22"/>
      <c r="H38" s="22"/>
      <c r="I38" s="22"/>
      <c r="J38" s="22"/>
      <c r="K38" s="22"/>
      <c r="L38" s="22"/>
      <c r="N38" s="18" t="str">
        <f>'Envir Sens'!$B9</f>
        <v>Pavement Material</v>
      </c>
      <c r="O38" s="20">
        <f t="shared" si="4"/>
        <v>1</v>
      </c>
      <c r="P38" s="20">
        <f t="shared" si="5"/>
        <v>1</v>
      </c>
      <c r="Q38" s="20">
        <f t="shared" si="6"/>
        <v>1</v>
      </c>
      <c r="R38" s="20">
        <f t="shared" si="7"/>
        <v>1</v>
      </c>
      <c r="S38" s="20">
        <f t="shared" si="8"/>
        <v>1</v>
      </c>
      <c r="T38" s="20">
        <f t="shared" si="9"/>
        <v>1</v>
      </c>
    </row>
    <row r="39" spans="1:20">
      <c r="A39" s="9"/>
      <c r="B39" s="22" t="s">
        <v>3</v>
      </c>
      <c r="C39" s="9"/>
      <c r="D39" s="22" t="s">
        <v>83</v>
      </c>
      <c r="E39" s="9" t="s">
        <v>50</v>
      </c>
      <c r="F39" s="22" t="s">
        <v>84</v>
      </c>
      <c r="G39" s="9"/>
      <c r="H39" s="22" t="s">
        <v>85</v>
      </c>
      <c r="I39" s="22"/>
      <c r="J39" s="32">
        <v>10</v>
      </c>
      <c r="K39" s="32">
        <v>20</v>
      </c>
      <c r="L39" s="32">
        <v>30</v>
      </c>
      <c r="N39" s="18" t="str">
        <f>'Envir Sens'!$B10</f>
        <v>Pavement Surface Age</v>
      </c>
      <c r="O39" s="20">
        <f t="shared" si="4"/>
        <v>1</v>
      </c>
      <c r="P39" s="20">
        <f t="shared" si="5"/>
        <v>1</v>
      </c>
      <c r="Q39" s="20">
        <f t="shared" si="6"/>
        <v>1</v>
      </c>
      <c r="R39" s="20">
        <f t="shared" si="7"/>
        <v>1</v>
      </c>
      <c r="S39" s="20">
        <f t="shared" si="8"/>
        <v>1</v>
      </c>
      <c r="T39" s="20">
        <f t="shared" si="9"/>
        <v>1</v>
      </c>
    </row>
    <row r="40" spans="1:20">
      <c r="A40" s="10"/>
      <c r="B40" s="22" t="s">
        <v>86</v>
      </c>
      <c r="C40" s="27"/>
      <c r="D40" s="22"/>
      <c r="E40" s="22"/>
      <c r="F40" s="22"/>
      <c r="G40" s="22"/>
      <c r="H40" s="22"/>
      <c r="I40" s="22"/>
      <c r="J40" s="22"/>
      <c r="K40" s="22"/>
      <c r="L40" s="22"/>
      <c r="N40" s="19" t="str">
        <f>'Envir Sens'!$A11</f>
        <v>Weather Factors</v>
      </c>
      <c r="O40" s="20"/>
      <c r="P40" s="20"/>
      <c r="Q40" s="20"/>
      <c r="R40" s="20"/>
      <c r="S40" s="20"/>
      <c r="T40" s="20"/>
    </row>
    <row r="41" spans="1:20">
      <c r="A41" s="9"/>
      <c r="B41" s="22"/>
      <c r="C41" s="27"/>
      <c r="D41" s="22"/>
      <c r="E41" s="22"/>
      <c r="F41" s="22"/>
      <c r="G41" s="22"/>
      <c r="H41" s="22"/>
      <c r="I41" s="22"/>
      <c r="J41" s="22"/>
      <c r="K41" s="22"/>
      <c r="L41" s="22"/>
      <c r="N41" s="18" t="str">
        <f>'Envir Sens'!$B12</f>
        <v>Sun Condition</v>
      </c>
      <c r="O41" s="20">
        <f t="shared" si="4"/>
        <v>1</v>
      </c>
      <c r="P41" s="20">
        <f t="shared" si="5"/>
        <v>1</v>
      </c>
      <c r="Q41" s="20">
        <f t="shared" si="6"/>
        <v>1</v>
      </c>
      <c r="R41" s="20">
        <f t="shared" si="7"/>
        <v>1</v>
      </c>
      <c r="S41" s="20">
        <f t="shared" si="8"/>
        <v>1</v>
      </c>
      <c r="T41" s="20">
        <f t="shared" si="9"/>
        <v>1</v>
      </c>
    </row>
    <row r="42" spans="1:20">
      <c r="A42" s="9"/>
      <c r="B42" s="22"/>
      <c r="C42" s="27"/>
      <c r="D42" s="22"/>
      <c r="E42" s="22"/>
      <c r="F42" s="22"/>
      <c r="G42" s="22"/>
      <c r="H42" s="22"/>
      <c r="I42" s="22"/>
      <c r="J42" s="22"/>
      <c r="K42" s="22"/>
      <c r="L42" s="22"/>
      <c r="N42" s="18" t="str">
        <f>'Envir Sens'!$B13</f>
        <v>Wind Condition</v>
      </c>
      <c r="O42" s="20">
        <f t="shared" si="4"/>
        <v>1</v>
      </c>
      <c r="P42" s="20">
        <f t="shared" si="5"/>
        <v>1</v>
      </c>
      <c r="Q42" s="20">
        <f t="shared" si="6"/>
        <v>1</v>
      </c>
      <c r="R42" s="20">
        <f t="shared" si="7"/>
        <v>1</v>
      </c>
      <c r="S42" s="20">
        <f t="shared" si="8"/>
        <v>1</v>
      </c>
      <c r="T42" s="20">
        <f t="shared" si="9"/>
        <v>1</v>
      </c>
    </row>
    <row r="43" spans="1:20">
      <c r="A43" s="9"/>
      <c r="B43" s="22"/>
      <c r="C43" s="27"/>
      <c r="D43" s="22"/>
      <c r="E43" s="22"/>
      <c r="F43" s="22"/>
      <c r="G43" s="22"/>
      <c r="H43" s="22"/>
      <c r="I43" s="22"/>
      <c r="J43" s="22"/>
      <c r="K43" s="22"/>
      <c r="L43" s="22"/>
      <c r="N43" s="18" t="str">
        <f>'Envir Sens'!$B14</f>
        <v>Roadway Shade</v>
      </c>
      <c r="O43" s="20">
        <f t="shared" si="4"/>
        <v>1</v>
      </c>
      <c r="P43" s="20">
        <f t="shared" si="5"/>
        <v>1</v>
      </c>
      <c r="Q43" s="20">
        <f t="shared" si="6"/>
        <v>1</v>
      </c>
      <c r="R43" s="20">
        <f t="shared" si="7"/>
        <v>1</v>
      </c>
      <c r="S43" s="20">
        <f t="shared" si="8"/>
        <v>1</v>
      </c>
      <c r="T43" s="20">
        <f t="shared" si="9"/>
        <v>1</v>
      </c>
    </row>
    <row r="44" spans="1:20">
      <c r="N44" s="19" t="str">
        <f>'Envir Sens'!$A23</f>
        <v>Truck Proportion</v>
      </c>
      <c r="O44" s="20">
        <f>IF($C23="Y",$J23,$K23)</f>
        <v>1</v>
      </c>
      <c r="P44" s="20">
        <f>$K23</f>
        <v>1</v>
      </c>
      <c r="Q44" s="20">
        <f>IF($G23="Y",$L23,$K23)</f>
        <v>1</v>
      </c>
      <c r="R44" s="20">
        <f>IF($C23="Y",$J23,$K23)</f>
        <v>1</v>
      </c>
      <c r="S44" s="20">
        <f>$K23</f>
        <v>1</v>
      </c>
      <c r="T44" s="20">
        <f>IF($G23="Y",$L23,$K23)</f>
        <v>1</v>
      </c>
    </row>
    <row r="45" spans="1:20">
      <c r="N45" s="19" t="str">
        <f>'Envir Sens'!$A24</f>
        <v>Environmental Factors</v>
      </c>
      <c r="O45" s="20"/>
      <c r="P45" s="20"/>
      <c r="Q45" s="20"/>
      <c r="R45" s="20"/>
      <c r="S45" s="20"/>
      <c r="T45" s="20"/>
    </row>
    <row r="46" spans="1:20">
      <c r="N46" s="7" t="str">
        <f>'Envir Sens'!$B25</f>
        <v>Corrosion Sensitve Struct.</v>
      </c>
      <c r="O46" s="20">
        <f t="shared" ref="O46:O47" si="10">IF($C25="Y",$J25,$K25)</f>
        <v>1</v>
      </c>
      <c r="P46" s="20">
        <f t="shared" ref="P46:P47" si="11">$K25</f>
        <v>1</v>
      </c>
      <c r="Q46" s="20">
        <f t="shared" ref="Q46:Q47" si="12">IF($G25="Y",$L25,$K25)</f>
        <v>1</v>
      </c>
      <c r="R46" s="20">
        <f t="shared" ref="R46:R47" si="13">IF($C25="Y",$J25,$K25)</f>
        <v>1</v>
      </c>
      <c r="S46" s="20">
        <f t="shared" ref="S46:S47" si="14">$K25</f>
        <v>1</v>
      </c>
      <c r="T46" s="20">
        <f t="shared" ref="T46:T47" si="15">IF($G25="Y",$L25,$K25)</f>
        <v>1</v>
      </c>
    </row>
    <row r="47" spans="1:20">
      <c r="N47" s="7" t="str">
        <f>'Envir Sens'!$B26</f>
        <v>Environmentally Sensitive</v>
      </c>
      <c r="O47" s="20">
        <f t="shared" si="10"/>
        <v>1.25</v>
      </c>
      <c r="P47" s="20">
        <f t="shared" si="11"/>
        <v>1</v>
      </c>
      <c r="Q47" s="20">
        <f t="shared" si="12"/>
        <v>0.75</v>
      </c>
      <c r="R47" s="20">
        <f t="shared" si="13"/>
        <v>1.25</v>
      </c>
      <c r="S47" s="20">
        <f t="shared" si="14"/>
        <v>1</v>
      </c>
      <c r="T47" s="20">
        <f t="shared" si="15"/>
        <v>0.75</v>
      </c>
    </row>
    <row r="48" spans="1:20">
      <c r="N48" s="19" t="str">
        <f>A15</f>
        <v>Roadway Volume (ADT)</v>
      </c>
      <c r="O48" s="20">
        <f>1/$J19</f>
        <v>1</v>
      </c>
      <c r="P48" s="20">
        <f t="shared" ref="P48:T48" si="16">1/$J19</f>
        <v>1</v>
      </c>
      <c r="Q48" s="20">
        <f t="shared" si="16"/>
        <v>1</v>
      </c>
      <c r="R48" s="20">
        <f t="shared" si="16"/>
        <v>1</v>
      </c>
      <c r="S48" s="20">
        <f t="shared" si="16"/>
        <v>1</v>
      </c>
      <c r="T48" s="20">
        <f t="shared" si="16"/>
        <v>1</v>
      </c>
    </row>
    <row r="49" spans="14:40">
      <c r="N49" s="2" t="s">
        <v>87</v>
      </c>
      <c r="O49" s="20">
        <f>O34*O35*O36*O38*O39*O41*O42*O43*O44*O46*O47*O48</f>
        <v>1.25</v>
      </c>
      <c r="P49" s="20">
        <f t="shared" ref="P49:T49" si="17">P34*P35*P36*P38*P39*P41*P42*P43*P44*P46*P47*P48</f>
        <v>1</v>
      </c>
      <c r="Q49" s="20">
        <f t="shared" si="17"/>
        <v>0.75</v>
      </c>
      <c r="R49" s="20">
        <f t="shared" si="17"/>
        <v>1.25</v>
      </c>
      <c r="S49" s="20">
        <f t="shared" si="17"/>
        <v>1</v>
      </c>
      <c r="T49" s="20">
        <f t="shared" si="17"/>
        <v>0.75</v>
      </c>
    </row>
    <row r="50" spans="14:40" ht="59" customHeight="1">
      <c r="N50" s="18"/>
      <c r="O50" s="20"/>
      <c r="P50" s="20"/>
      <c r="Q50" s="20"/>
      <c r="R50" s="20"/>
      <c r="S50" s="20"/>
      <c r="T50" s="20"/>
    </row>
    <row r="51" spans="14:40">
      <c r="V51" s="18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4:40">
      <c r="V52" s="18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4:40"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4:40">
      <c r="V54" s="18"/>
      <c r="W54" s="20"/>
      <c r="X54" s="20"/>
      <c r="Y54" s="20"/>
      <c r="Z54" s="20"/>
      <c r="AA54" s="20"/>
      <c r="AB54" s="20"/>
      <c r="AC54" s="19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4:40">
      <c r="W55" s="20"/>
      <c r="X55" s="20"/>
      <c r="Y55" s="20"/>
      <c r="Z55" s="20"/>
      <c r="AA55" s="20"/>
      <c r="AB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4:40">
      <c r="N56" s="31"/>
      <c r="O56" s="2" t="str">
        <f>O30</f>
        <v>Rock Salt</v>
      </c>
      <c r="P56" s="2" t="str">
        <f t="shared" ref="P56:T58" si="18">P30</f>
        <v>Rock Salt</v>
      </c>
      <c r="Q56" s="2" t="str">
        <f t="shared" si="18"/>
        <v>Rock Salt</v>
      </c>
      <c r="R56" s="2" t="str">
        <f t="shared" si="18"/>
        <v>Salt Brine</v>
      </c>
      <c r="S56" s="2" t="str">
        <f t="shared" si="18"/>
        <v>Salt Brine</v>
      </c>
      <c r="T56" s="2" t="str">
        <f t="shared" si="18"/>
        <v>Salt Brine</v>
      </c>
      <c r="W56" s="20"/>
      <c r="X56" s="20"/>
      <c r="Y56" s="20"/>
      <c r="Z56" s="20"/>
      <c r="AA56" s="20"/>
      <c r="AB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4:40">
      <c r="N57" s="31"/>
      <c r="O57" s="2" t="str">
        <f t="shared" ref="O57:T58" si="19">O31</f>
        <v>NaCl</v>
      </c>
      <c r="P57" s="2" t="str">
        <f t="shared" si="19"/>
        <v>NaCl</v>
      </c>
      <c r="Q57" s="2" t="str">
        <f t="shared" si="19"/>
        <v>NaCl</v>
      </c>
      <c r="R57" s="2" t="str">
        <f t="shared" si="19"/>
        <v>NaCl</v>
      </c>
      <c r="S57" s="2" t="str">
        <f t="shared" si="19"/>
        <v>NaCl</v>
      </c>
      <c r="T57" s="2" t="str">
        <f t="shared" si="19"/>
        <v>NaCl</v>
      </c>
      <c r="V57" s="18"/>
      <c r="W57" s="20"/>
      <c r="X57" s="20"/>
      <c r="Y57" s="20"/>
      <c r="Z57" s="20"/>
      <c r="AA57" s="20"/>
      <c r="AB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4:40">
      <c r="N58" s="31" t="str">
        <f t="shared" ref="N58:N71" si="20">N8</f>
        <v>Temp° F</v>
      </c>
      <c r="O58" s="2" t="str">
        <f t="shared" si="19"/>
        <v>Gran</v>
      </c>
      <c r="P58" s="2" t="str">
        <f t="shared" si="18"/>
        <v>Gran</v>
      </c>
      <c r="Q58" s="2" t="str">
        <f t="shared" si="18"/>
        <v>Gran</v>
      </c>
      <c r="R58" s="2" t="str">
        <f t="shared" si="18"/>
        <v>Liq</v>
      </c>
      <c r="S58" s="2" t="str">
        <f t="shared" si="18"/>
        <v>Liq</v>
      </c>
      <c r="T58" s="2" t="str">
        <f t="shared" si="18"/>
        <v>Liq</v>
      </c>
      <c r="V58" s="18"/>
      <c r="W58" s="20"/>
      <c r="X58" s="20"/>
      <c r="Y58" s="20"/>
      <c r="Z58" s="20"/>
      <c r="AA58" s="20"/>
      <c r="AB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4:40">
      <c r="N59" s="31">
        <f t="shared" si="20"/>
        <v>30</v>
      </c>
      <c r="O59" s="17">
        <f>O$26/O9*O$24*O$25/2000/O$49</f>
        <v>16.559999999999999</v>
      </c>
      <c r="P59" s="17">
        <f>P$26/P9*P$24*P$25/2000/P$49</f>
        <v>20.7</v>
      </c>
      <c r="Q59" s="17">
        <f>Q$26/Q9*Q$24*Q$25/2000/Q$49</f>
        <v>27.599999999999998</v>
      </c>
      <c r="R59" s="4">
        <f>R$27/R9*R$24*R$25/R$49</f>
        <v>1.6697435897435899</v>
      </c>
      <c r="S59" s="4">
        <f>S$27/S9*S$24*S$25/S$49</f>
        <v>2.0871794871794873</v>
      </c>
      <c r="T59" s="4">
        <f>T$27/T9*T$24*T$25/T$49</f>
        <v>2.7829059829059832</v>
      </c>
      <c r="U59" s="17"/>
      <c r="V59" s="18"/>
      <c r="W59" s="20"/>
      <c r="X59" s="20"/>
      <c r="Y59" s="20"/>
      <c r="Z59" s="20"/>
      <c r="AA59" s="20"/>
      <c r="AB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4:40">
      <c r="N60" s="31">
        <f t="shared" si="20"/>
        <v>25</v>
      </c>
      <c r="O60" s="17">
        <f t="shared" ref="O60:Q71" si="21">O$26/O10*O$24*O$25/2000/O$49</f>
        <v>20.7</v>
      </c>
      <c r="P60" s="17">
        <f t="shared" si="21"/>
        <v>25.875</v>
      </c>
      <c r="Q60" s="17">
        <f t="shared" si="21"/>
        <v>34.5</v>
      </c>
      <c r="R60" s="4">
        <f t="shared" ref="R60:T71" si="22">R$27/R10*R$24*R$25/R$49</f>
        <v>2.3257142857142861</v>
      </c>
      <c r="S60" s="4">
        <f t="shared" si="22"/>
        <v>2.9071428571428575</v>
      </c>
      <c r="T60" s="4">
        <f t="shared" si="22"/>
        <v>3.8761904761904766</v>
      </c>
      <c r="U60" s="17"/>
      <c r="W60" s="20"/>
      <c r="X60" s="20"/>
      <c r="Y60" s="20"/>
      <c r="Z60" s="20"/>
      <c r="AA60" s="20"/>
      <c r="AB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4:40">
      <c r="N61" s="31">
        <f t="shared" si="20"/>
        <v>20</v>
      </c>
      <c r="O61" s="17">
        <f t="shared" ref="O61:Q71" si="23">O$26/O11*O$24*O$25/2000/O$49</f>
        <v>28.551724137931028</v>
      </c>
      <c r="P61" s="17">
        <f t="shared" si="23"/>
        <v>35.689655172413786</v>
      </c>
      <c r="Q61" s="17">
        <f t="shared" si="23"/>
        <v>47.586206896551715</v>
      </c>
      <c r="R61" s="4">
        <f t="shared" ref="R61:T71" si="24">R$27/R11*R$24*R$25/R$49</f>
        <v>3.1009523809523811</v>
      </c>
      <c r="S61" s="4">
        <f t="shared" si="24"/>
        <v>3.8761904761904766</v>
      </c>
      <c r="T61" s="4">
        <f t="shared" si="24"/>
        <v>5.1682539682539685</v>
      </c>
      <c r="U61" s="17"/>
      <c r="V61" s="18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4:40">
      <c r="N62" s="31">
        <f t="shared" si="20"/>
        <v>15</v>
      </c>
      <c r="O62" s="17">
        <f t="shared" ref="O62:Q71" si="25">O$26/O12*O$24*O$25/2000/O$49</f>
        <v>42.461538461538467</v>
      </c>
      <c r="P62" s="17">
        <f t="shared" si="25"/>
        <v>53.07692307692308</v>
      </c>
      <c r="Q62" s="17">
        <f t="shared" si="25"/>
        <v>70.769230769230774</v>
      </c>
      <c r="R62" s="4">
        <f t="shared" ref="R62:T71" si="26">R$27/R12*R$24*R$25/R$49</f>
        <v>4.07</v>
      </c>
      <c r="S62" s="4">
        <f t="shared" si="26"/>
        <v>5.0875000000000004</v>
      </c>
      <c r="T62" s="4">
        <f t="shared" si="26"/>
        <v>6.7833333333333341</v>
      </c>
      <c r="U62" s="17"/>
      <c r="V62" s="18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4:40">
      <c r="N63" s="31">
        <f t="shared" si="20"/>
        <v>10</v>
      </c>
      <c r="O63" s="17">
        <f t="shared" ref="O63:Q71" si="27">O$26/O13*O$24*O$25/2000/O$49</f>
        <v>82.8</v>
      </c>
      <c r="P63" s="17">
        <f t="shared" si="27"/>
        <v>103.5</v>
      </c>
      <c r="Q63" s="17">
        <f t="shared" si="27"/>
        <v>138</v>
      </c>
      <c r="R63" s="4">
        <f t="shared" ref="R63:T71" si="28">R$27/R13*R$24*R$25/R$49</f>
        <v>5.4266666666666676</v>
      </c>
      <c r="S63" s="4">
        <f t="shared" si="28"/>
        <v>6.7833333333333341</v>
      </c>
      <c r="T63" s="4">
        <f t="shared" si="28"/>
        <v>9.0444444444444461</v>
      </c>
      <c r="U63" s="17"/>
      <c r="V63" s="18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4:40">
      <c r="N64" s="31">
        <f t="shared" si="20"/>
        <v>5</v>
      </c>
      <c r="O64" s="17">
        <f t="shared" ref="O64:Q71" si="29">O$26/O14*O$24*O$25/2000/O$49</f>
        <v>48.705882352941174</v>
      </c>
      <c r="P64" s="17">
        <f t="shared" si="29"/>
        <v>60.882352941176464</v>
      </c>
      <c r="Q64" s="17">
        <f t="shared" si="29"/>
        <v>81.17647058823529</v>
      </c>
      <c r="R64" s="4">
        <f t="shared" ref="R64:T71" si="30">R$27/R14*R$24*R$25/R$49</f>
        <v>4.341333333333333</v>
      </c>
      <c r="S64" s="4">
        <f t="shared" si="30"/>
        <v>5.4266666666666667</v>
      </c>
      <c r="T64" s="4">
        <f t="shared" si="30"/>
        <v>7.235555555555556</v>
      </c>
      <c r="U64" s="17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</row>
    <row r="65" spans="14:40">
      <c r="N65" s="31">
        <f t="shared" si="20"/>
        <v>0</v>
      </c>
      <c r="O65" s="17">
        <f t="shared" ref="O65:Q71" si="31">O$26/O15*O$24*O$25/2000/O$49</f>
        <v>16559.999999999996</v>
      </c>
      <c r="P65" s="17">
        <f t="shared" si="31"/>
        <v>20699.999999999996</v>
      </c>
      <c r="Q65" s="17">
        <f t="shared" si="31"/>
        <v>27599.999999999996</v>
      </c>
      <c r="R65" s="4">
        <f t="shared" ref="R65:T71" si="32">R$27/R15*R$24*R$25/R$49</f>
        <v>651.20000000000005</v>
      </c>
      <c r="S65" s="4">
        <f t="shared" si="32"/>
        <v>814</v>
      </c>
      <c r="T65" s="4">
        <f t="shared" si="32"/>
        <v>1085.3333333333333</v>
      </c>
      <c r="U65" s="17"/>
      <c r="V65" s="18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</row>
    <row r="66" spans="14:40">
      <c r="N66" s="31">
        <f t="shared" si="20"/>
        <v>-5</v>
      </c>
      <c r="O66" s="17">
        <f t="shared" ref="O66:Q71" si="33">O$26/O16*O$24*O$25/2000/O$49</f>
        <v>16559.999999999996</v>
      </c>
      <c r="P66" s="17">
        <f t="shared" si="33"/>
        <v>20699.999999999996</v>
      </c>
      <c r="Q66" s="17">
        <f t="shared" si="33"/>
        <v>27599.999999999996</v>
      </c>
      <c r="R66" s="4">
        <f t="shared" ref="R66:T71" si="34">R$27/R16*R$24*R$25/R$49</f>
        <v>651.20000000000005</v>
      </c>
      <c r="S66" s="4">
        <f t="shared" si="34"/>
        <v>814</v>
      </c>
      <c r="T66" s="4">
        <f t="shared" si="34"/>
        <v>1085.3333333333333</v>
      </c>
      <c r="U66" s="17"/>
      <c r="V66" s="18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</row>
    <row r="67" spans="14:40">
      <c r="N67" s="31">
        <f t="shared" si="20"/>
        <v>-10</v>
      </c>
      <c r="O67" s="17">
        <f t="shared" ref="O67:Q71" si="35">O$26/O17*O$24*O$25/2000/O$49</f>
        <v>16559.999999999996</v>
      </c>
      <c r="P67" s="17">
        <f t="shared" si="35"/>
        <v>20699.999999999996</v>
      </c>
      <c r="Q67" s="17">
        <f t="shared" si="35"/>
        <v>27599.999999999996</v>
      </c>
      <c r="R67" s="4">
        <f t="shared" ref="R67:T71" si="36">R$27/R17*R$24*R$25/R$49</f>
        <v>651.20000000000005</v>
      </c>
      <c r="S67" s="4">
        <f t="shared" si="36"/>
        <v>814</v>
      </c>
      <c r="T67" s="4">
        <f t="shared" si="36"/>
        <v>1085.3333333333333</v>
      </c>
      <c r="U67" s="17"/>
      <c r="V67" s="18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</row>
    <row r="68" spans="14:40">
      <c r="N68" s="31">
        <f t="shared" si="20"/>
        <v>-15</v>
      </c>
      <c r="O68" s="17">
        <f t="shared" ref="O68:Q71" si="37">O$26/O18*O$24*O$25/2000/O$49</f>
        <v>16559.999999999996</v>
      </c>
      <c r="P68" s="17">
        <f t="shared" si="37"/>
        <v>20699.999999999996</v>
      </c>
      <c r="Q68" s="17">
        <f t="shared" si="37"/>
        <v>27599.999999999996</v>
      </c>
      <c r="R68" s="4">
        <f t="shared" ref="R68:T71" si="38">R$27/R18*R$24*R$25/R$49</f>
        <v>651.20000000000005</v>
      </c>
      <c r="S68" s="4">
        <f t="shared" si="38"/>
        <v>814</v>
      </c>
      <c r="T68" s="4">
        <f t="shared" si="38"/>
        <v>1085.3333333333333</v>
      </c>
      <c r="U68" s="17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</row>
    <row r="69" spans="14:40">
      <c r="N69" s="31">
        <f t="shared" si="20"/>
        <v>-20</v>
      </c>
      <c r="O69" s="17">
        <f t="shared" ref="O69:Q71" si="39">O$26/O19*O$24*O$25/2000/O$49</f>
        <v>16559.999999999996</v>
      </c>
      <c r="P69" s="17">
        <f t="shared" si="39"/>
        <v>20699.999999999996</v>
      </c>
      <c r="Q69" s="17">
        <f t="shared" si="39"/>
        <v>27599.999999999996</v>
      </c>
      <c r="R69" s="4">
        <f t="shared" ref="R69:T71" si="40">R$27/R19*R$24*R$25/R$49</f>
        <v>651.20000000000005</v>
      </c>
      <c r="S69" s="4">
        <f t="shared" si="40"/>
        <v>814</v>
      </c>
      <c r="T69" s="4">
        <f t="shared" si="40"/>
        <v>1085.3333333333333</v>
      </c>
      <c r="U69" s="17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</row>
    <row r="70" spans="14:40">
      <c r="N70" s="31">
        <f t="shared" si="20"/>
        <v>-25</v>
      </c>
      <c r="O70" s="17">
        <f t="shared" ref="O70:Q71" si="41">O$26/O20*O$24*O$25/2000/O$49</f>
        <v>16559.999999999996</v>
      </c>
      <c r="P70" s="17">
        <f t="shared" si="41"/>
        <v>20699.999999999996</v>
      </c>
      <c r="Q70" s="17">
        <f t="shared" si="41"/>
        <v>27599.999999999996</v>
      </c>
      <c r="R70" s="4">
        <f t="shared" ref="R70:T71" si="42">R$27/R20*R$24*R$25/R$49</f>
        <v>651.20000000000005</v>
      </c>
      <c r="S70" s="4">
        <f t="shared" si="42"/>
        <v>814</v>
      </c>
      <c r="T70" s="4">
        <f t="shared" si="42"/>
        <v>1085.3333333333333</v>
      </c>
      <c r="U70" s="17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</row>
    <row r="71" spans="14:40">
      <c r="N71" s="31">
        <f t="shared" si="20"/>
        <v>-30</v>
      </c>
      <c r="O71" s="17">
        <f t="shared" ref="O71:Q71" si="43">O$26/O21*O$24*O$25/2000/O$49</f>
        <v>16559.999999999996</v>
      </c>
      <c r="P71" s="17">
        <f t="shared" si="43"/>
        <v>20699.999999999996</v>
      </c>
      <c r="Q71" s="17">
        <f t="shared" si="43"/>
        <v>27599.999999999996</v>
      </c>
      <c r="R71" s="4">
        <f t="shared" ref="R71:T71" si="44">R$27/R21*R$24*R$25/R$49</f>
        <v>651.20000000000005</v>
      </c>
      <c r="S71" s="4">
        <f t="shared" si="44"/>
        <v>814</v>
      </c>
      <c r="T71" s="4">
        <f t="shared" si="44"/>
        <v>1085.3333333333333</v>
      </c>
      <c r="U71" s="17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</row>
    <row r="72" spans="14:40"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</row>
    <row r="73" spans="14:40"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</row>
    <row r="74" spans="14:40"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</row>
    <row r="75" spans="14:40"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</row>
    <row r="76" spans="14:40"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</row>
    <row r="77" spans="14:40"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</row>
    <row r="78" spans="14:40"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</row>
    <row r="79" spans="14:40"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</row>
    <row r="80" spans="14:40"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</row>
    <row r="81" spans="22:40"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</row>
    <row r="82" spans="22:40"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</row>
    <row r="83" spans="22:40"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</row>
    <row r="84" spans="22:40"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</row>
    <row r="85" spans="22:40">
      <c r="V85" s="18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</row>
    <row r="86" spans="22:40">
      <c r="V86" s="18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</row>
    <row r="87" spans="22:40">
      <c r="V87" s="18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</row>
    <row r="88" spans="22:40">
      <c r="V88" s="7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</row>
    <row r="89" spans="22:40"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</row>
    <row r="90" spans="22:40">
      <c r="V90" s="5"/>
      <c r="W90" s="5"/>
      <c r="X90" s="6"/>
      <c r="Y90" s="6"/>
      <c r="Z90" s="5"/>
      <c r="AA90" s="6"/>
      <c r="AB90" s="6"/>
      <c r="AC90" s="6"/>
      <c r="AD90" s="6"/>
      <c r="AE90" s="6"/>
      <c r="AF90" s="6"/>
      <c r="AG90" s="6"/>
      <c r="AH90" s="6"/>
      <c r="AI90" s="5"/>
      <c r="AJ90" s="5"/>
      <c r="AK90" s="5"/>
      <c r="AL90" s="5"/>
      <c r="AM90" s="5"/>
      <c r="AN90" s="5"/>
    </row>
    <row r="91" spans="22:40">
      <c r="V91" s="5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</row>
    <row r="92" spans="22:40">
      <c r="V92" s="8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</row>
    <row r="93" spans="22:40"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</row>
    <row r="94" spans="22:40"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</row>
  </sheetData>
  <phoneticPr fontId="6" type="noConversion"/>
  <pageMargins left="0.75" right="0.75" top="1" bottom="1" header="0.5" footer="0.5"/>
  <headerFooter>
    <oddFooter>&amp;L&amp;"Calibri,Regular"&amp;K000000MSU Mankato Civil Engineering&amp;C&amp;"Calibri,Regular"&amp;K000000&amp;P of &amp;N&amp;R&amp;"Calibri,Regular"&amp;K000000Salt Brine Blending - Cost Model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AS94"/>
  <sheetViews>
    <sheetView topLeftCell="D54" workbookViewId="0">
      <selection activeCell="O59" sqref="O59:T71"/>
    </sheetView>
  </sheetViews>
  <sheetFormatPr baseColWidth="10" defaultRowHeight="15"/>
  <cols>
    <col min="1" max="1" width="3.5" style="2" customWidth="1"/>
    <col min="2" max="2" width="25" style="2" customWidth="1"/>
    <col min="3" max="3" width="2.83203125" style="2" customWidth="1"/>
    <col min="4" max="4" width="11.83203125" style="2" customWidth="1"/>
    <col min="5" max="5" width="2.83203125" style="2" customWidth="1"/>
    <col min="6" max="6" width="11.83203125" style="2" customWidth="1"/>
    <col min="7" max="7" width="2.83203125" style="2" customWidth="1"/>
    <col min="8" max="8" width="11.83203125" style="2" customWidth="1"/>
    <col min="9" max="9" width="9.83203125" style="2" customWidth="1"/>
    <col min="10" max="12" width="4.83203125" style="2" customWidth="1"/>
    <col min="13" max="26" width="10.83203125" style="2"/>
    <col min="27" max="27" width="17.6640625" style="2" customWidth="1"/>
    <col min="28" max="16384" width="10.83203125" style="2"/>
  </cols>
  <sheetData>
    <row r="1" spans="1:20">
      <c r="A1" s="22" t="s">
        <v>0</v>
      </c>
      <c r="B1" s="22"/>
      <c r="C1" s="22"/>
      <c r="D1" s="22"/>
      <c r="E1" s="22"/>
      <c r="F1" s="24" t="s">
        <v>58</v>
      </c>
      <c r="G1" s="21"/>
      <c r="H1" s="21" t="s">
        <v>2</v>
      </c>
      <c r="I1" s="21"/>
      <c r="J1" s="21"/>
      <c r="K1" s="21"/>
      <c r="L1" s="21"/>
      <c r="N1" s="5" t="s">
        <v>0</v>
      </c>
      <c r="O1" s="7"/>
      <c r="P1" s="7"/>
      <c r="Q1" s="7"/>
      <c r="R1" s="7"/>
      <c r="S1" s="7"/>
      <c r="T1" s="7"/>
    </row>
    <row r="2" spans="1:20" ht="30" customHeight="1">
      <c r="A2" s="23" t="s">
        <v>1</v>
      </c>
      <c r="B2" s="22"/>
      <c r="C2" s="22"/>
      <c r="D2" s="22"/>
      <c r="E2" s="22"/>
      <c r="F2" s="24" t="s">
        <v>59</v>
      </c>
      <c r="G2" s="21"/>
      <c r="H2" s="21" t="s">
        <v>90</v>
      </c>
      <c r="I2" s="21"/>
      <c r="J2" s="21"/>
      <c r="K2" s="21"/>
      <c r="L2" s="21"/>
      <c r="N2" s="5" t="s">
        <v>2</v>
      </c>
      <c r="O2" s="7"/>
      <c r="P2" s="7"/>
      <c r="Q2" s="7"/>
      <c r="R2" s="7"/>
      <c r="S2" s="7"/>
      <c r="T2" s="7"/>
    </row>
    <row r="3" spans="1:20" ht="25" customHeight="1">
      <c r="A3" s="25" t="s">
        <v>61</v>
      </c>
      <c r="B3" s="22"/>
      <c r="C3" s="22"/>
      <c r="D3" s="22"/>
      <c r="E3" s="22"/>
      <c r="F3" s="22"/>
      <c r="G3" s="22"/>
      <c r="H3" s="22"/>
      <c r="I3" s="22"/>
      <c r="J3" s="22"/>
      <c r="K3" s="32" t="s">
        <v>60</v>
      </c>
      <c r="L3" s="32"/>
      <c r="N3" s="5" t="s">
        <v>1</v>
      </c>
      <c r="O3" s="7"/>
      <c r="P3" s="7"/>
      <c r="Q3" s="7"/>
      <c r="R3" s="7"/>
      <c r="S3" s="7"/>
      <c r="T3" s="7"/>
    </row>
    <row r="4" spans="1:20">
      <c r="A4" s="22"/>
      <c r="B4" s="22" t="s">
        <v>3</v>
      </c>
      <c r="C4" s="9"/>
      <c r="D4" s="22" t="s">
        <v>78</v>
      </c>
      <c r="E4" s="9" t="s">
        <v>50</v>
      </c>
      <c r="F4" s="22" t="s">
        <v>79</v>
      </c>
      <c r="G4" s="9"/>
      <c r="H4" s="22" t="s">
        <v>80</v>
      </c>
      <c r="I4" s="22"/>
      <c r="J4" s="32">
        <v>300</v>
      </c>
      <c r="K4" s="32">
        <v>600</v>
      </c>
      <c r="L4" s="32">
        <v>900</v>
      </c>
      <c r="N4" s="7"/>
      <c r="O4" s="7"/>
      <c r="P4" s="7"/>
      <c r="Q4" s="7"/>
      <c r="R4" s="7"/>
      <c r="S4" s="7"/>
      <c r="T4" s="7"/>
    </row>
    <row r="5" spans="1:20">
      <c r="A5" s="22"/>
      <c r="B5" s="22" t="s">
        <v>23</v>
      </c>
      <c r="C5" s="9" t="s">
        <v>50</v>
      </c>
      <c r="D5" s="22" t="s">
        <v>22</v>
      </c>
      <c r="E5" s="9" t="s">
        <v>50</v>
      </c>
      <c r="F5" s="22" t="s">
        <v>24</v>
      </c>
      <c r="G5" s="9" t="s">
        <v>50</v>
      </c>
      <c r="H5" s="22" t="s">
        <v>25</v>
      </c>
      <c r="I5" s="22"/>
      <c r="J5" s="29">
        <v>1.5</v>
      </c>
      <c r="K5" s="29">
        <v>1</v>
      </c>
      <c r="L5" s="29">
        <v>0.5</v>
      </c>
      <c r="N5" s="7"/>
      <c r="O5" s="7"/>
      <c r="P5" s="7"/>
      <c r="Q5" s="7"/>
      <c r="R5" s="7"/>
      <c r="S5" s="7"/>
      <c r="T5" s="7"/>
    </row>
    <row r="6" spans="1:20">
      <c r="A6" s="22"/>
      <c r="B6" s="22" t="s">
        <v>12</v>
      </c>
      <c r="C6" s="9"/>
      <c r="D6" s="22" t="s">
        <v>14</v>
      </c>
      <c r="E6" s="9" t="s">
        <v>50</v>
      </c>
      <c r="F6" s="22" t="s">
        <v>15</v>
      </c>
      <c r="G6" s="9"/>
      <c r="H6" s="22" t="s">
        <v>13</v>
      </c>
      <c r="I6" s="22"/>
      <c r="J6" s="29">
        <v>1.1000000000000001</v>
      </c>
      <c r="K6" s="29">
        <v>1</v>
      </c>
      <c r="L6" s="29">
        <v>0.9</v>
      </c>
      <c r="N6" s="5"/>
      <c r="O6" s="5" t="s">
        <v>40</v>
      </c>
      <c r="P6" s="5" t="s">
        <v>40</v>
      </c>
      <c r="Q6" s="5" t="s">
        <v>40</v>
      </c>
      <c r="R6" s="5" t="s">
        <v>40</v>
      </c>
      <c r="S6" s="5" t="s">
        <v>40</v>
      </c>
      <c r="T6" s="5" t="s">
        <v>40</v>
      </c>
    </row>
    <row r="7" spans="1:20">
      <c r="A7" s="22"/>
      <c r="B7" s="22" t="s">
        <v>4</v>
      </c>
      <c r="C7" s="10"/>
      <c r="D7" s="22" t="s">
        <v>27</v>
      </c>
      <c r="E7" s="10" t="s">
        <v>50</v>
      </c>
      <c r="F7" s="22" t="s">
        <v>28</v>
      </c>
      <c r="G7" s="10"/>
      <c r="H7" s="22" t="s">
        <v>26</v>
      </c>
      <c r="I7" s="22"/>
      <c r="J7" s="30">
        <v>1.25</v>
      </c>
      <c r="K7" s="30">
        <v>1</v>
      </c>
      <c r="L7" s="30">
        <v>0.75</v>
      </c>
      <c r="N7" s="5"/>
      <c r="O7" s="8" t="s">
        <v>47</v>
      </c>
      <c r="P7" s="8" t="s">
        <v>47</v>
      </c>
      <c r="Q7" s="8" t="s">
        <v>47</v>
      </c>
      <c r="R7" s="8" t="s">
        <v>48</v>
      </c>
      <c r="S7" s="8" t="s">
        <v>48</v>
      </c>
      <c r="T7" s="8" t="s">
        <v>48</v>
      </c>
    </row>
    <row r="8" spans="1:20" ht="25" customHeight="1">
      <c r="A8" s="25" t="s">
        <v>5</v>
      </c>
      <c r="B8" s="22"/>
      <c r="C8" s="26"/>
      <c r="D8" s="22"/>
      <c r="E8" s="26"/>
      <c r="F8" s="22"/>
      <c r="G8" s="26"/>
      <c r="H8" s="22"/>
      <c r="I8" s="22"/>
      <c r="J8" s="22"/>
      <c r="K8" s="22"/>
      <c r="L8" s="22"/>
      <c r="N8" s="8" t="s">
        <v>44</v>
      </c>
      <c r="O8" s="12" t="s">
        <v>45</v>
      </c>
      <c r="P8" s="12" t="s">
        <v>45</v>
      </c>
      <c r="Q8" s="12" t="s">
        <v>45</v>
      </c>
      <c r="R8" s="12" t="s">
        <v>46</v>
      </c>
      <c r="S8" s="12" t="s">
        <v>46</v>
      </c>
      <c r="T8" s="12" t="s">
        <v>46</v>
      </c>
    </row>
    <row r="9" spans="1:20">
      <c r="A9" s="22"/>
      <c r="B9" s="22" t="s">
        <v>7</v>
      </c>
      <c r="C9" s="9"/>
      <c r="D9" s="22" t="s">
        <v>16</v>
      </c>
      <c r="E9" s="9" t="s">
        <v>50</v>
      </c>
      <c r="F9" s="22" t="s">
        <v>17</v>
      </c>
      <c r="G9" s="9"/>
      <c r="H9" s="22" t="s">
        <v>66</v>
      </c>
      <c r="I9" s="22"/>
      <c r="J9" s="29">
        <v>1.5</v>
      </c>
      <c r="K9" s="29">
        <v>1</v>
      </c>
      <c r="L9" s="29">
        <v>0.5</v>
      </c>
      <c r="N9" s="13">
        <v>30</v>
      </c>
      <c r="O9" s="13">
        <v>10</v>
      </c>
      <c r="P9" s="13">
        <v>10</v>
      </c>
      <c r="Q9" s="13">
        <v>10</v>
      </c>
      <c r="R9" s="13">
        <v>3.9</v>
      </c>
      <c r="S9" s="13">
        <v>3.9</v>
      </c>
      <c r="T9" s="13">
        <v>3.9</v>
      </c>
    </row>
    <row r="10" spans="1:20">
      <c r="A10" s="22"/>
      <c r="B10" s="22" t="s">
        <v>18</v>
      </c>
      <c r="C10" s="9"/>
      <c r="D10" s="22" t="s">
        <v>19</v>
      </c>
      <c r="E10" s="9" t="s">
        <v>50</v>
      </c>
      <c r="F10" s="22" t="s">
        <v>20</v>
      </c>
      <c r="G10" s="9"/>
      <c r="H10" s="22" t="s">
        <v>21</v>
      </c>
      <c r="I10" s="22"/>
      <c r="J10" s="30">
        <v>1.25</v>
      </c>
      <c r="K10" s="30">
        <v>1</v>
      </c>
      <c r="L10" s="30">
        <v>0.75</v>
      </c>
      <c r="N10" s="13">
        <f>N9-5</f>
        <v>25</v>
      </c>
      <c r="O10" s="13">
        <v>8</v>
      </c>
      <c r="P10" s="13">
        <v>8</v>
      </c>
      <c r="Q10" s="13">
        <v>8</v>
      </c>
      <c r="R10" s="13">
        <v>2.8</v>
      </c>
      <c r="S10" s="13">
        <v>2.8</v>
      </c>
      <c r="T10" s="13">
        <v>2.8</v>
      </c>
    </row>
    <row r="11" spans="1:20" ht="25" customHeight="1">
      <c r="A11" s="25" t="s">
        <v>11</v>
      </c>
      <c r="B11" s="22"/>
      <c r="C11" s="26"/>
      <c r="D11" s="22"/>
      <c r="E11" s="26"/>
      <c r="F11" s="22"/>
      <c r="G11" s="26"/>
      <c r="H11" s="22"/>
      <c r="I11" s="22"/>
      <c r="J11" s="22"/>
      <c r="K11" s="22"/>
      <c r="L11" s="22"/>
      <c r="N11" s="13">
        <f t="shared" ref="N11:N21" si="0">N10-5</f>
        <v>20</v>
      </c>
      <c r="O11" s="13">
        <v>5.8</v>
      </c>
      <c r="P11" s="13">
        <v>5.8</v>
      </c>
      <c r="Q11" s="13">
        <v>5.8</v>
      </c>
      <c r="R11" s="13">
        <v>2.1</v>
      </c>
      <c r="S11" s="13">
        <v>2.1</v>
      </c>
      <c r="T11" s="13">
        <v>2.1</v>
      </c>
    </row>
    <row r="12" spans="1:20">
      <c r="A12" s="22"/>
      <c r="B12" s="22" t="s">
        <v>8</v>
      </c>
      <c r="C12" s="9"/>
      <c r="D12" s="22" t="s">
        <v>29</v>
      </c>
      <c r="E12" s="9" t="s">
        <v>50</v>
      </c>
      <c r="F12" s="22" t="s">
        <v>30</v>
      </c>
      <c r="G12" s="9"/>
      <c r="H12" s="22" t="s">
        <v>31</v>
      </c>
      <c r="I12" s="22"/>
      <c r="J12" s="29">
        <v>1.5</v>
      </c>
      <c r="K12" s="29">
        <v>1</v>
      </c>
      <c r="L12" s="29">
        <v>0.5</v>
      </c>
      <c r="N12" s="13">
        <f t="shared" si="0"/>
        <v>15</v>
      </c>
      <c r="O12" s="13">
        <v>3.9</v>
      </c>
      <c r="P12" s="13">
        <v>3.9</v>
      </c>
      <c r="Q12" s="13">
        <v>3.9</v>
      </c>
      <c r="R12" s="13">
        <v>1.6</v>
      </c>
      <c r="S12" s="13">
        <v>1.6</v>
      </c>
      <c r="T12" s="13">
        <v>1.6</v>
      </c>
    </row>
    <row r="13" spans="1:20">
      <c r="A13" s="22"/>
      <c r="B13" s="22" t="s">
        <v>9</v>
      </c>
      <c r="C13" s="9"/>
      <c r="D13" s="22" t="s">
        <v>32</v>
      </c>
      <c r="E13" s="9" t="s">
        <v>50</v>
      </c>
      <c r="F13" s="22" t="s">
        <v>33</v>
      </c>
      <c r="G13" s="9"/>
      <c r="H13" s="22" t="s">
        <v>34</v>
      </c>
      <c r="I13" s="22"/>
      <c r="J13" s="30">
        <v>1.25</v>
      </c>
      <c r="K13" s="30">
        <v>1</v>
      </c>
      <c r="L13" s="30">
        <v>0.75</v>
      </c>
      <c r="N13" s="13">
        <f t="shared" si="0"/>
        <v>10</v>
      </c>
      <c r="O13" s="13">
        <v>2</v>
      </c>
      <c r="P13" s="13">
        <v>2</v>
      </c>
      <c r="Q13" s="13">
        <v>2</v>
      </c>
      <c r="R13" s="13">
        <v>1.2</v>
      </c>
      <c r="S13" s="13">
        <v>1.2</v>
      </c>
      <c r="T13" s="13">
        <v>1.2</v>
      </c>
    </row>
    <row r="14" spans="1:20">
      <c r="A14" s="22"/>
      <c r="B14" s="22" t="s">
        <v>10</v>
      </c>
      <c r="C14" s="9"/>
      <c r="D14" s="22" t="s">
        <v>88</v>
      </c>
      <c r="E14" s="9" t="s">
        <v>50</v>
      </c>
      <c r="F14" s="22" t="s">
        <v>35</v>
      </c>
      <c r="G14" s="9"/>
      <c r="H14" s="22" t="s">
        <v>89</v>
      </c>
      <c r="I14" s="22"/>
      <c r="J14" s="30">
        <v>1.25</v>
      </c>
      <c r="K14" s="30">
        <v>1</v>
      </c>
      <c r="L14" s="30">
        <v>0.75</v>
      </c>
      <c r="N14" s="13">
        <f t="shared" si="0"/>
        <v>5</v>
      </c>
      <c r="O14" s="13">
        <v>3.4</v>
      </c>
      <c r="P14" s="13">
        <v>3.4</v>
      </c>
      <c r="Q14" s="13">
        <v>3.4</v>
      </c>
      <c r="R14" s="13">
        <v>1.5</v>
      </c>
      <c r="S14" s="13">
        <v>1.5</v>
      </c>
      <c r="T14" s="13">
        <v>1.5</v>
      </c>
    </row>
    <row r="15" spans="1:20" ht="25" customHeight="1">
      <c r="A15" s="25" t="s">
        <v>67</v>
      </c>
      <c r="B15" s="22"/>
      <c r="C15" s="29"/>
      <c r="D15" s="22"/>
      <c r="E15" s="26"/>
      <c r="F15" s="22"/>
      <c r="G15" s="22"/>
      <c r="H15" s="22"/>
      <c r="I15" s="22"/>
      <c r="J15" s="22"/>
      <c r="K15" s="22"/>
      <c r="L15" s="22"/>
      <c r="N15" s="13">
        <f t="shared" si="0"/>
        <v>0</v>
      </c>
      <c r="O15" s="13">
        <v>0.01</v>
      </c>
      <c r="P15" s="13">
        <v>0.01</v>
      </c>
      <c r="Q15" s="13">
        <v>0.01</v>
      </c>
      <c r="R15" s="13">
        <v>0.01</v>
      </c>
      <c r="S15" s="13">
        <v>0.01</v>
      </c>
      <c r="T15" s="13">
        <v>0.01</v>
      </c>
    </row>
    <row r="16" spans="1:20">
      <c r="A16" s="22"/>
      <c r="B16" s="24"/>
      <c r="C16" s="29"/>
      <c r="D16" s="24" t="s">
        <v>68</v>
      </c>
      <c r="E16" s="9"/>
      <c r="F16" s="22"/>
      <c r="G16" s="22"/>
      <c r="H16" s="22"/>
      <c r="I16" s="22"/>
      <c r="J16" s="29">
        <v>2.5</v>
      </c>
      <c r="K16" s="29"/>
      <c r="L16" s="29"/>
      <c r="N16" s="13">
        <f t="shared" si="0"/>
        <v>-5</v>
      </c>
      <c r="O16" s="13">
        <v>0.01</v>
      </c>
      <c r="P16" s="13">
        <v>0.01</v>
      </c>
      <c r="Q16" s="13">
        <v>0.01</v>
      </c>
      <c r="R16" s="13">
        <v>0.01</v>
      </c>
      <c r="S16" s="13">
        <v>0.01</v>
      </c>
      <c r="T16" s="13">
        <v>0.01</v>
      </c>
    </row>
    <row r="17" spans="1:20">
      <c r="A17" s="22"/>
      <c r="B17" s="24"/>
      <c r="C17" s="29"/>
      <c r="D17" s="24" t="s">
        <v>75</v>
      </c>
      <c r="E17" s="9"/>
      <c r="F17" s="22"/>
      <c r="G17" s="22"/>
      <c r="H17" s="22"/>
      <c r="I17" s="22"/>
      <c r="J17" s="29">
        <v>2</v>
      </c>
      <c r="K17" s="29"/>
      <c r="L17" s="29"/>
      <c r="N17" s="13">
        <f t="shared" si="0"/>
        <v>-10</v>
      </c>
      <c r="O17" s="13">
        <v>0.01</v>
      </c>
      <c r="P17" s="13">
        <v>0.01</v>
      </c>
      <c r="Q17" s="13">
        <v>0.01</v>
      </c>
      <c r="R17" s="13">
        <v>0.01</v>
      </c>
      <c r="S17" s="13">
        <v>0.01</v>
      </c>
      <c r="T17" s="13">
        <v>0.01</v>
      </c>
    </row>
    <row r="18" spans="1:20">
      <c r="A18" s="22"/>
      <c r="B18" s="24"/>
      <c r="C18" s="29"/>
      <c r="D18" s="24" t="s">
        <v>76</v>
      </c>
      <c r="E18" s="9"/>
      <c r="F18" s="22"/>
      <c r="G18" s="22"/>
      <c r="H18" s="22"/>
      <c r="I18" s="22"/>
      <c r="J18" s="29">
        <v>1.5</v>
      </c>
      <c r="K18" s="29"/>
      <c r="L18" s="29"/>
      <c r="N18" s="13">
        <f t="shared" si="0"/>
        <v>-15</v>
      </c>
      <c r="O18" s="13">
        <v>0.01</v>
      </c>
      <c r="P18" s="13">
        <v>0.01</v>
      </c>
      <c r="Q18" s="13">
        <v>0.01</v>
      </c>
      <c r="R18" s="13">
        <v>0.01</v>
      </c>
      <c r="S18" s="13">
        <v>0.01</v>
      </c>
      <c r="T18" s="13">
        <v>0.01</v>
      </c>
    </row>
    <row r="19" spans="1:20">
      <c r="A19" s="22"/>
      <c r="B19" s="24"/>
      <c r="C19" s="29"/>
      <c r="D19" s="24" t="s">
        <v>69</v>
      </c>
      <c r="E19" s="9" t="s">
        <v>50</v>
      </c>
      <c r="F19" s="22" t="s">
        <v>77</v>
      </c>
      <c r="G19" s="22"/>
      <c r="H19" s="22"/>
      <c r="I19" s="22"/>
      <c r="J19" s="29">
        <v>1</v>
      </c>
      <c r="K19" s="29"/>
      <c r="L19" s="29"/>
      <c r="N19" s="13">
        <f t="shared" si="0"/>
        <v>-20</v>
      </c>
      <c r="O19" s="13">
        <v>0.01</v>
      </c>
      <c r="P19" s="13">
        <v>0.01</v>
      </c>
      <c r="Q19" s="13">
        <v>0.01</v>
      </c>
      <c r="R19" s="13">
        <v>0.01</v>
      </c>
      <c r="S19" s="13">
        <v>0.01</v>
      </c>
      <c r="T19" s="13">
        <v>0.01</v>
      </c>
    </row>
    <row r="20" spans="1:20">
      <c r="A20" s="22"/>
      <c r="B20" s="24"/>
      <c r="C20" s="29"/>
      <c r="D20" s="24" t="s">
        <v>70</v>
      </c>
      <c r="E20" s="9"/>
      <c r="F20" s="22"/>
      <c r="G20" s="22"/>
      <c r="H20" s="22"/>
      <c r="I20" s="22"/>
      <c r="J20" s="30">
        <v>0.75</v>
      </c>
      <c r="K20" s="29"/>
      <c r="L20" s="29"/>
      <c r="N20" s="13">
        <f t="shared" si="0"/>
        <v>-25</v>
      </c>
      <c r="O20" s="13">
        <v>0.01</v>
      </c>
      <c r="P20" s="13">
        <v>0.01</v>
      </c>
      <c r="Q20" s="13">
        <v>0.01</v>
      </c>
      <c r="R20" s="13">
        <v>0.01</v>
      </c>
      <c r="S20" s="13">
        <v>0.01</v>
      </c>
      <c r="T20" s="13">
        <v>0.01</v>
      </c>
    </row>
    <row r="21" spans="1:20">
      <c r="A21" s="22"/>
      <c r="B21" s="22"/>
      <c r="C21" s="29"/>
      <c r="D21" s="24" t="s">
        <v>71</v>
      </c>
      <c r="E21" s="9"/>
      <c r="F21" s="22"/>
      <c r="G21" s="22"/>
      <c r="H21" s="22"/>
      <c r="I21" s="22"/>
      <c r="J21" s="30">
        <v>0.5</v>
      </c>
      <c r="K21" s="30"/>
      <c r="L21" s="30"/>
      <c r="N21" s="13">
        <f t="shared" si="0"/>
        <v>-30</v>
      </c>
      <c r="O21" s="13">
        <v>0.01</v>
      </c>
      <c r="P21" s="13">
        <v>0.01</v>
      </c>
      <c r="Q21" s="13">
        <v>0.01</v>
      </c>
      <c r="R21" s="13">
        <v>0.01</v>
      </c>
      <c r="S21" s="13">
        <v>0.01</v>
      </c>
      <c r="T21" s="13">
        <v>0.01</v>
      </c>
    </row>
    <row r="22" spans="1:20" ht="10" customHeight="1">
      <c r="A22" s="22"/>
      <c r="B22" s="22"/>
      <c r="C22" s="29"/>
      <c r="D22" s="24"/>
      <c r="E22" s="26"/>
      <c r="F22" s="22"/>
      <c r="G22" s="22"/>
      <c r="H22" s="22"/>
      <c r="I22" s="22"/>
      <c r="J22" s="30"/>
      <c r="K22" s="30"/>
      <c r="L22" s="30"/>
      <c r="N22" s="7"/>
      <c r="O22" s="13"/>
      <c r="P22" s="13"/>
      <c r="Q22" s="13"/>
      <c r="R22" s="13"/>
      <c r="S22" s="13"/>
      <c r="T22" s="13"/>
    </row>
    <row r="23" spans="1:20" ht="24">
      <c r="A23" s="25" t="s">
        <v>6</v>
      </c>
      <c r="B23" s="22"/>
      <c r="C23" s="9"/>
      <c r="D23" s="22" t="s">
        <v>72</v>
      </c>
      <c r="E23" s="11" t="s">
        <v>50</v>
      </c>
      <c r="F23" s="22" t="s">
        <v>73</v>
      </c>
      <c r="G23" s="9"/>
      <c r="H23" s="22" t="s">
        <v>74</v>
      </c>
      <c r="I23" s="22"/>
      <c r="J23" s="30">
        <v>1.25</v>
      </c>
      <c r="K23" s="30">
        <v>1</v>
      </c>
      <c r="L23" s="30">
        <v>0.75</v>
      </c>
      <c r="N23" s="14" t="s">
        <v>49</v>
      </c>
      <c r="O23" s="8">
        <v>1</v>
      </c>
      <c r="P23" s="8">
        <v>1</v>
      </c>
      <c r="Q23" s="8">
        <v>1</v>
      </c>
      <c r="R23" s="8">
        <v>1</v>
      </c>
      <c r="S23" s="8">
        <v>1</v>
      </c>
      <c r="T23" s="8">
        <v>1</v>
      </c>
    </row>
    <row r="24" spans="1:20" ht="25" customHeight="1">
      <c r="A24" s="25" t="s">
        <v>36</v>
      </c>
      <c r="B24" s="22"/>
      <c r="C24" s="29"/>
      <c r="D24" s="22"/>
      <c r="E24" s="28"/>
      <c r="F24" s="22"/>
      <c r="G24" s="22"/>
      <c r="H24" s="22"/>
      <c r="I24" s="22"/>
      <c r="J24" s="22"/>
      <c r="K24" s="22"/>
      <c r="L24" s="22"/>
      <c r="N24" s="14" t="s">
        <v>51</v>
      </c>
      <c r="O24" s="8">
        <f>IF('Ice Thickness'!$C$4="Y",'Ice Thickness'!$J$4,'Ice Thickness'!$K$4)</f>
        <v>600</v>
      </c>
      <c r="P24" s="8">
        <f>'Ice Thickness'!$K$4</f>
        <v>600</v>
      </c>
      <c r="Q24" s="8">
        <f>IF('Ice Thickness'!$C$4="Y",'Ice Thickness'!$L$4,'Ice Thickness'!$K$4)</f>
        <v>600</v>
      </c>
      <c r="R24" s="8">
        <f>IF('Ice Thickness'!$C$39="Y",'Ice Thickness'!$J$39,'Ice Thickness'!$K$39)</f>
        <v>20</v>
      </c>
      <c r="S24" s="8">
        <f>'Ice Thickness'!$K$39</f>
        <v>20</v>
      </c>
      <c r="T24" s="8">
        <f>IF('Ice Thickness'!$C$39="Y",'Ice Thickness'!$L$39,'Ice Thickness'!$K$39)</f>
        <v>20</v>
      </c>
    </row>
    <row r="25" spans="1:20" ht="24">
      <c r="A25" s="22"/>
      <c r="B25" s="22" t="s">
        <v>65</v>
      </c>
      <c r="C25" s="9"/>
      <c r="D25" s="22" t="s">
        <v>55</v>
      </c>
      <c r="E25" s="9" t="s">
        <v>50</v>
      </c>
      <c r="F25" s="22" t="s">
        <v>57</v>
      </c>
      <c r="G25" s="9"/>
      <c r="H25" s="22" t="s">
        <v>56</v>
      </c>
      <c r="I25" s="22"/>
      <c r="J25" s="29">
        <v>1.5</v>
      </c>
      <c r="K25" s="29">
        <v>1</v>
      </c>
      <c r="L25" s="29">
        <v>0.5</v>
      </c>
      <c r="N25" s="14" t="s">
        <v>52</v>
      </c>
      <c r="O25" s="15">
        <f>'Ice Thickness'!$F29</f>
        <v>75</v>
      </c>
      <c r="P25" s="15">
        <f>'Ice Thickness'!$F29</f>
        <v>75</v>
      </c>
      <c r="Q25" s="15">
        <f>'Ice Thickness'!$F29</f>
        <v>75</v>
      </c>
      <c r="R25" s="34">
        <f>$F37</f>
        <v>0.11</v>
      </c>
      <c r="S25" s="34">
        <f t="shared" ref="S25:T25" si="1">$F37</f>
        <v>0.11</v>
      </c>
      <c r="T25" s="34">
        <f t="shared" si="1"/>
        <v>0.11</v>
      </c>
    </row>
    <row r="26" spans="1:20" ht="24">
      <c r="A26" s="22"/>
      <c r="B26" s="22" t="s">
        <v>64</v>
      </c>
      <c r="C26" s="9"/>
      <c r="D26" s="22" t="s">
        <v>55</v>
      </c>
      <c r="E26" s="9" t="s">
        <v>50</v>
      </c>
      <c r="F26" s="22" t="s">
        <v>57</v>
      </c>
      <c r="G26" s="9"/>
      <c r="H26" s="22" t="s">
        <v>56</v>
      </c>
      <c r="I26" s="22"/>
      <c r="J26" s="30">
        <v>1.25</v>
      </c>
      <c r="K26" s="30">
        <v>1</v>
      </c>
      <c r="L26" s="30">
        <v>0.75</v>
      </c>
      <c r="N26" s="14" t="s">
        <v>53</v>
      </c>
      <c r="O26" s="16">
        <v>9.1999999999999993</v>
      </c>
      <c r="P26" s="16">
        <v>9.1999999999999993</v>
      </c>
      <c r="Q26" s="16">
        <v>9.1999999999999993</v>
      </c>
      <c r="R26" s="7"/>
      <c r="S26" s="7"/>
      <c r="T26" s="7"/>
    </row>
    <row r="27" spans="1:20" ht="24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N27" s="14" t="s">
        <v>54</v>
      </c>
      <c r="O27" s="16"/>
      <c r="P27" s="5"/>
      <c r="Q27" s="5"/>
      <c r="R27" s="7">
        <v>3.7</v>
      </c>
      <c r="S27" s="7">
        <v>3.7</v>
      </c>
      <c r="T27" s="7">
        <v>3.7</v>
      </c>
    </row>
    <row r="28" spans="1:20">
      <c r="A28" s="25" t="s">
        <v>62</v>
      </c>
      <c r="B28" s="22"/>
      <c r="C28" s="22"/>
      <c r="D28" s="22"/>
      <c r="E28" s="22"/>
      <c r="F28" s="25" t="s">
        <v>41</v>
      </c>
      <c r="G28" s="22"/>
      <c r="H28" s="22"/>
      <c r="I28" s="22"/>
      <c r="J28" s="22"/>
      <c r="K28" s="22"/>
      <c r="L28" s="22"/>
      <c r="N28" s="7"/>
      <c r="O28" s="7"/>
      <c r="P28" s="7"/>
      <c r="Q28" s="7"/>
      <c r="R28" s="7"/>
      <c r="S28" s="7"/>
      <c r="T28" s="7"/>
    </row>
    <row r="29" spans="1:20">
      <c r="A29" s="9" t="s">
        <v>50</v>
      </c>
      <c r="B29" s="22" t="s">
        <v>37</v>
      </c>
      <c r="C29" s="27" t="s">
        <v>40</v>
      </c>
      <c r="D29" s="22"/>
      <c r="E29" s="22"/>
      <c r="F29" s="4">
        <v>75</v>
      </c>
      <c r="G29" s="22" t="s">
        <v>42</v>
      </c>
      <c r="H29" s="22"/>
      <c r="I29" s="22"/>
      <c r="J29" s="22"/>
      <c r="K29" s="22"/>
      <c r="L29" s="22"/>
      <c r="N29" s="7"/>
      <c r="O29" s="7"/>
      <c r="P29" s="7"/>
      <c r="Q29" s="7"/>
      <c r="R29" s="7"/>
      <c r="S29" s="7"/>
      <c r="T29" s="7"/>
    </row>
    <row r="30" spans="1:20" ht="51">
      <c r="A30" s="9"/>
      <c r="B30" s="22"/>
      <c r="C30" s="27"/>
      <c r="D30" s="22"/>
      <c r="E30" s="22"/>
      <c r="F30" s="22"/>
      <c r="G30" s="22"/>
      <c r="H30" s="22"/>
      <c r="I30" s="22"/>
      <c r="J30" s="22"/>
      <c r="K30" s="22"/>
      <c r="L30" s="22"/>
      <c r="N30" s="8" t="s">
        <v>44</v>
      </c>
      <c r="O30" s="12" t="str">
        <f>O8</f>
        <v>Rock Salt</v>
      </c>
      <c r="P30" s="12" t="str">
        <f t="shared" ref="P30:Q30" si="2">P8</f>
        <v>Rock Salt</v>
      </c>
      <c r="Q30" s="12" t="str">
        <f t="shared" si="2"/>
        <v>Rock Salt</v>
      </c>
      <c r="R30" s="12" t="str">
        <f>R8</f>
        <v>Salt Brine</v>
      </c>
      <c r="S30" s="12" t="str">
        <f t="shared" ref="S30:T30" si="3">S8</f>
        <v>Salt Brine</v>
      </c>
      <c r="T30" s="12" t="str">
        <f t="shared" si="3"/>
        <v>Salt Brine</v>
      </c>
    </row>
    <row r="31" spans="1:20">
      <c r="A31" s="9"/>
      <c r="B31" s="22"/>
      <c r="C31" s="27"/>
      <c r="D31" s="22"/>
      <c r="E31" s="22"/>
      <c r="F31" s="22"/>
      <c r="G31" s="22"/>
      <c r="H31" s="22"/>
      <c r="I31" s="22"/>
      <c r="J31" s="22"/>
      <c r="K31" s="22"/>
      <c r="L31" s="22"/>
      <c r="N31" s="7"/>
      <c r="O31" s="5" t="s">
        <v>40</v>
      </c>
      <c r="P31" s="5" t="s">
        <v>40</v>
      </c>
      <c r="Q31" s="5" t="s">
        <v>40</v>
      </c>
      <c r="R31" s="5" t="s">
        <v>40</v>
      </c>
      <c r="S31" s="5" t="s">
        <v>40</v>
      </c>
      <c r="T31" s="5" t="s">
        <v>40</v>
      </c>
    </row>
    <row r="32" spans="1:20">
      <c r="A32" s="9"/>
      <c r="B32" s="22"/>
      <c r="C32" s="27"/>
      <c r="D32" s="22"/>
      <c r="E32" s="22"/>
      <c r="F32" s="22"/>
      <c r="G32" s="22"/>
      <c r="H32" s="22"/>
      <c r="I32" s="22"/>
      <c r="J32" s="22"/>
      <c r="K32" s="22"/>
      <c r="L32" s="22"/>
      <c r="N32" s="7"/>
      <c r="O32" s="8" t="s">
        <v>47</v>
      </c>
      <c r="P32" s="8" t="s">
        <v>47</v>
      </c>
      <c r="Q32" s="8" t="s">
        <v>47</v>
      </c>
      <c r="R32" s="8" t="s">
        <v>48</v>
      </c>
      <c r="S32" s="8" t="s">
        <v>48</v>
      </c>
      <c r="T32" s="8" t="s">
        <v>48</v>
      </c>
    </row>
    <row r="33" spans="1:20">
      <c r="A33" s="9"/>
      <c r="B33" s="22"/>
      <c r="C33" s="27"/>
      <c r="D33" s="22"/>
      <c r="E33" s="22"/>
      <c r="F33" s="22"/>
      <c r="G33" s="22"/>
      <c r="H33" s="22"/>
      <c r="I33" s="22"/>
      <c r="J33" s="22"/>
      <c r="K33" s="22"/>
      <c r="L33" s="22"/>
      <c r="N33" s="19" t="str">
        <f>'Ice Thickness'!$A3</f>
        <v>Application Factors - Select levels by placing a "Y" in the appropriate blocks.</v>
      </c>
      <c r="O33" s="7"/>
      <c r="P33" s="7"/>
      <c r="Q33" s="7"/>
      <c r="R33" s="7"/>
      <c r="S33" s="7"/>
      <c r="T33" s="7"/>
    </row>
    <row r="34" spans="1:20">
      <c r="A34" s="9"/>
      <c r="B34" s="22"/>
      <c r="C34" s="27"/>
      <c r="D34" s="22"/>
      <c r="E34" s="22"/>
      <c r="F34" s="22"/>
      <c r="G34" s="22"/>
      <c r="H34" s="22"/>
      <c r="I34" s="22"/>
      <c r="J34" s="22"/>
      <c r="K34" s="22"/>
      <c r="L34" s="22"/>
      <c r="N34" s="18" t="str">
        <f>'Ice Thickness'!$B5</f>
        <v>Ice Thickness (inches)</v>
      </c>
      <c r="O34" s="20">
        <f>IF($C5="Y",$J5,$K5)</f>
        <v>1.5</v>
      </c>
      <c r="P34" s="20">
        <f>$K5</f>
        <v>1</v>
      </c>
      <c r="Q34" s="20">
        <f>IF($G5="Y",$L5,$K5)</f>
        <v>0.5</v>
      </c>
      <c r="R34" s="20">
        <f>IF($C5="Y",$J5,$K5)</f>
        <v>1.5</v>
      </c>
      <c r="S34" s="20">
        <f>$K5</f>
        <v>1</v>
      </c>
      <c r="T34" s="20">
        <f>IF($G5="Y",$L5,$K5)</f>
        <v>0.5</v>
      </c>
    </row>
    <row r="35" spans="1:20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N35" s="18" t="str">
        <f>'Ice Thickness'!$B6</f>
        <v>Temperature Movement</v>
      </c>
      <c r="O35" s="20">
        <f t="shared" ref="O35:O43" si="4">IF($C6="Y",$J6,$K6)</f>
        <v>1</v>
      </c>
      <c r="P35" s="20">
        <f t="shared" ref="P35:P43" si="5">$K6</f>
        <v>1</v>
      </c>
      <c r="Q35" s="20">
        <f t="shared" ref="Q35:Q43" si="6">IF($G6="Y",$L6,$K6)</f>
        <v>1</v>
      </c>
      <c r="R35" s="20">
        <f t="shared" ref="R35:R43" si="7">IF($C6="Y",$J6,$K6)</f>
        <v>1</v>
      </c>
      <c r="S35" s="20">
        <f t="shared" ref="S35:S43" si="8">$K6</f>
        <v>1</v>
      </c>
      <c r="T35" s="20">
        <f t="shared" ref="T35:T43" si="9">IF($G6="Y",$L6,$K6)</f>
        <v>1</v>
      </c>
    </row>
    <row r="36" spans="1:20">
      <c r="A36" s="3" t="s">
        <v>63</v>
      </c>
      <c r="B36" s="22"/>
      <c r="C36" s="22"/>
      <c r="D36" s="22"/>
      <c r="E36" s="22"/>
      <c r="F36" s="25" t="s">
        <v>41</v>
      </c>
      <c r="G36" s="22"/>
      <c r="H36" s="22"/>
      <c r="I36" s="22"/>
      <c r="J36" s="22"/>
      <c r="K36" s="22"/>
      <c r="L36" s="22"/>
      <c r="N36" s="18" t="str">
        <f>'Ice Thickness'!$B7</f>
        <v>Repeat Time</v>
      </c>
      <c r="O36" s="20">
        <f t="shared" si="4"/>
        <v>1</v>
      </c>
      <c r="P36" s="20">
        <f t="shared" si="5"/>
        <v>1</v>
      </c>
      <c r="Q36" s="20">
        <f t="shared" si="6"/>
        <v>1</v>
      </c>
      <c r="R36" s="20">
        <f t="shared" si="7"/>
        <v>1</v>
      </c>
      <c r="S36" s="20">
        <f t="shared" si="8"/>
        <v>1</v>
      </c>
      <c r="T36" s="20">
        <f t="shared" si="9"/>
        <v>1</v>
      </c>
    </row>
    <row r="37" spans="1:20">
      <c r="A37" s="9" t="s">
        <v>50</v>
      </c>
      <c r="B37" s="22" t="s">
        <v>38</v>
      </c>
      <c r="C37" s="27" t="s">
        <v>39</v>
      </c>
      <c r="D37" s="22"/>
      <c r="E37" s="22"/>
      <c r="F37" s="4">
        <v>0.11</v>
      </c>
      <c r="G37" s="22" t="s">
        <v>43</v>
      </c>
      <c r="H37" s="22"/>
      <c r="I37" s="22"/>
      <c r="J37" s="22"/>
      <c r="K37" s="22"/>
      <c r="L37" s="22"/>
      <c r="N37" s="19" t="str">
        <f>'Ice Thickness'!$A8</f>
        <v>Roadway Surface Factors</v>
      </c>
      <c r="O37" s="20"/>
      <c r="P37" s="20"/>
      <c r="Q37" s="20"/>
      <c r="R37" s="20"/>
      <c r="S37" s="20"/>
      <c r="T37" s="20"/>
    </row>
    <row r="38" spans="1:20">
      <c r="A38" s="9"/>
      <c r="B38" s="22"/>
      <c r="C38" s="27"/>
      <c r="D38" s="22"/>
      <c r="E38" s="22"/>
      <c r="F38" s="22"/>
      <c r="G38" s="22"/>
      <c r="H38" s="22"/>
      <c r="I38" s="22"/>
      <c r="J38" s="22"/>
      <c r="K38" s="22"/>
      <c r="L38" s="22"/>
      <c r="N38" s="18" t="str">
        <f>'Ice Thickness'!$B9</f>
        <v>Pavement Material</v>
      </c>
      <c r="O38" s="20">
        <f t="shared" si="4"/>
        <v>1</v>
      </c>
      <c r="P38" s="20">
        <f t="shared" si="5"/>
        <v>1</v>
      </c>
      <c r="Q38" s="20">
        <f t="shared" si="6"/>
        <v>1</v>
      </c>
      <c r="R38" s="20">
        <f t="shared" si="7"/>
        <v>1</v>
      </c>
      <c r="S38" s="20">
        <f t="shared" si="8"/>
        <v>1</v>
      </c>
      <c r="T38" s="20">
        <f t="shared" si="9"/>
        <v>1</v>
      </c>
    </row>
    <row r="39" spans="1:20">
      <c r="A39" s="9"/>
      <c r="B39" s="22" t="s">
        <v>3</v>
      </c>
      <c r="C39" s="9"/>
      <c r="D39" s="22" t="s">
        <v>83</v>
      </c>
      <c r="E39" s="9" t="s">
        <v>50</v>
      </c>
      <c r="F39" s="22" t="s">
        <v>84</v>
      </c>
      <c r="G39" s="9"/>
      <c r="H39" s="22" t="s">
        <v>85</v>
      </c>
      <c r="I39" s="22"/>
      <c r="J39" s="32">
        <v>10</v>
      </c>
      <c r="K39" s="32">
        <v>20</v>
      </c>
      <c r="L39" s="32">
        <v>30</v>
      </c>
      <c r="N39" s="18" t="str">
        <f>'Ice Thickness'!$B10</f>
        <v>Pavement Surface Age</v>
      </c>
      <c r="O39" s="20">
        <f t="shared" si="4"/>
        <v>1</v>
      </c>
      <c r="P39" s="20">
        <f t="shared" si="5"/>
        <v>1</v>
      </c>
      <c r="Q39" s="20">
        <f t="shared" si="6"/>
        <v>1</v>
      </c>
      <c r="R39" s="20">
        <f t="shared" si="7"/>
        <v>1</v>
      </c>
      <c r="S39" s="20">
        <f t="shared" si="8"/>
        <v>1</v>
      </c>
      <c r="T39" s="20">
        <f t="shared" si="9"/>
        <v>1</v>
      </c>
    </row>
    <row r="40" spans="1:20">
      <c r="A40" s="10"/>
      <c r="B40" s="22" t="s">
        <v>86</v>
      </c>
      <c r="C40" s="27"/>
      <c r="D40" s="22"/>
      <c r="E40" s="22"/>
      <c r="F40" s="22"/>
      <c r="G40" s="22"/>
      <c r="H40" s="22"/>
      <c r="I40" s="22"/>
      <c r="J40" s="22"/>
      <c r="K40" s="22"/>
      <c r="L40" s="22"/>
      <c r="N40" s="19" t="str">
        <f>'Ice Thickness'!$A11</f>
        <v>Weather Factors</v>
      </c>
      <c r="O40" s="20"/>
      <c r="P40" s="20"/>
      <c r="Q40" s="20"/>
      <c r="R40" s="20"/>
      <c r="S40" s="20"/>
      <c r="T40" s="20"/>
    </row>
    <row r="41" spans="1:20">
      <c r="A41" s="9"/>
      <c r="B41" s="22"/>
      <c r="C41" s="27"/>
      <c r="D41" s="22"/>
      <c r="E41" s="22"/>
      <c r="F41" s="22"/>
      <c r="G41" s="22"/>
      <c r="H41" s="22"/>
      <c r="I41" s="22"/>
      <c r="J41" s="22"/>
      <c r="K41" s="22"/>
      <c r="L41" s="22"/>
      <c r="N41" s="18" t="str">
        <f>'Ice Thickness'!$B12</f>
        <v>Sun Condition</v>
      </c>
      <c r="O41" s="20">
        <f t="shared" si="4"/>
        <v>1</v>
      </c>
      <c r="P41" s="20">
        <f t="shared" si="5"/>
        <v>1</v>
      </c>
      <c r="Q41" s="20">
        <f t="shared" si="6"/>
        <v>1</v>
      </c>
      <c r="R41" s="20">
        <f t="shared" si="7"/>
        <v>1</v>
      </c>
      <c r="S41" s="20">
        <f t="shared" si="8"/>
        <v>1</v>
      </c>
      <c r="T41" s="20">
        <f t="shared" si="9"/>
        <v>1</v>
      </c>
    </row>
    <row r="42" spans="1:20">
      <c r="A42" s="9"/>
      <c r="B42" s="22"/>
      <c r="C42" s="27"/>
      <c r="D42" s="22"/>
      <c r="E42" s="22"/>
      <c r="F42" s="22"/>
      <c r="G42" s="22"/>
      <c r="H42" s="22"/>
      <c r="I42" s="22"/>
      <c r="J42" s="22"/>
      <c r="K42" s="22"/>
      <c r="L42" s="22"/>
      <c r="N42" s="18" t="str">
        <f>'Ice Thickness'!$B13</f>
        <v>Wind Condition</v>
      </c>
      <c r="O42" s="20">
        <f t="shared" si="4"/>
        <v>1</v>
      </c>
      <c r="P42" s="20">
        <f t="shared" si="5"/>
        <v>1</v>
      </c>
      <c r="Q42" s="20">
        <f t="shared" si="6"/>
        <v>1</v>
      </c>
      <c r="R42" s="20">
        <f t="shared" si="7"/>
        <v>1</v>
      </c>
      <c r="S42" s="20">
        <f t="shared" si="8"/>
        <v>1</v>
      </c>
      <c r="T42" s="20">
        <f t="shared" si="9"/>
        <v>1</v>
      </c>
    </row>
    <row r="43" spans="1:20">
      <c r="A43" s="9"/>
      <c r="B43" s="22"/>
      <c r="C43" s="27"/>
      <c r="D43" s="22"/>
      <c r="E43" s="22"/>
      <c r="F43" s="22"/>
      <c r="G43" s="22"/>
      <c r="H43" s="22"/>
      <c r="I43" s="22"/>
      <c r="J43" s="22"/>
      <c r="K43" s="22"/>
      <c r="L43" s="22"/>
      <c r="N43" s="18" t="str">
        <f>'Ice Thickness'!$B14</f>
        <v>Roadway Shade</v>
      </c>
      <c r="O43" s="20">
        <f t="shared" si="4"/>
        <v>1</v>
      </c>
      <c r="P43" s="20">
        <f t="shared" si="5"/>
        <v>1</v>
      </c>
      <c r="Q43" s="20">
        <f t="shared" si="6"/>
        <v>1</v>
      </c>
      <c r="R43" s="20">
        <f t="shared" si="7"/>
        <v>1</v>
      </c>
      <c r="S43" s="20">
        <f t="shared" si="8"/>
        <v>1</v>
      </c>
      <c r="T43" s="20">
        <f t="shared" si="9"/>
        <v>1</v>
      </c>
    </row>
    <row r="44" spans="1:20">
      <c r="N44" s="19" t="str">
        <f>'Ice Thickness'!$A23</f>
        <v>Truck Proportion</v>
      </c>
      <c r="O44" s="20">
        <f>IF($C23="Y",$J23,$K23)</f>
        <v>1</v>
      </c>
      <c r="P44" s="20">
        <f>$K23</f>
        <v>1</v>
      </c>
      <c r="Q44" s="20">
        <f>IF($G23="Y",$L23,$K23)</f>
        <v>1</v>
      </c>
      <c r="R44" s="20">
        <f>IF($C23="Y",$J23,$K23)</f>
        <v>1</v>
      </c>
      <c r="S44" s="20">
        <f>$K23</f>
        <v>1</v>
      </c>
      <c r="T44" s="20">
        <f>IF($G23="Y",$L23,$K23)</f>
        <v>1</v>
      </c>
    </row>
    <row r="45" spans="1:20">
      <c r="N45" s="19" t="str">
        <f>'Ice Thickness'!$A24</f>
        <v>Environmental Factors</v>
      </c>
      <c r="O45" s="20"/>
      <c r="P45" s="20"/>
      <c r="Q45" s="20"/>
      <c r="R45" s="20"/>
      <c r="S45" s="20"/>
      <c r="T45" s="20"/>
    </row>
    <row r="46" spans="1:20">
      <c r="N46" s="7" t="str">
        <f>'Ice Thickness'!$B25</f>
        <v>Corrosion Sensitve Struct.</v>
      </c>
      <c r="O46" s="20">
        <f t="shared" ref="O46:O47" si="10">IF($C25="Y",$J25,$K25)</f>
        <v>1</v>
      </c>
      <c r="P46" s="20">
        <f t="shared" ref="P46:P47" si="11">$K25</f>
        <v>1</v>
      </c>
      <c r="Q46" s="20">
        <f t="shared" ref="Q46:Q47" si="12">IF($G25="Y",$L25,$K25)</f>
        <v>1</v>
      </c>
      <c r="R46" s="20">
        <f t="shared" ref="R46:R47" si="13">IF($C25="Y",$J25,$K25)</f>
        <v>1</v>
      </c>
      <c r="S46" s="20">
        <f t="shared" ref="S46:S47" si="14">$K25</f>
        <v>1</v>
      </c>
      <c r="T46" s="20">
        <f t="shared" ref="T46:T47" si="15">IF($G25="Y",$L25,$K25)</f>
        <v>1</v>
      </c>
    </row>
    <row r="47" spans="1:20">
      <c r="N47" s="7" t="str">
        <f>'Ice Thickness'!$B26</f>
        <v>Environmentally Sensitive</v>
      </c>
      <c r="O47" s="20">
        <f t="shared" si="10"/>
        <v>1</v>
      </c>
      <c r="P47" s="20">
        <f t="shared" si="11"/>
        <v>1</v>
      </c>
      <c r="Q47" s="20">
        <f t="shared" si="12"/>
        <v>1</v>
      </c>
      <c r="R47" s="20">
        <f t="shared" si="13"/>
        <v>1</v>
      </c>
      <c r="S47" s="20">
        <f t="shared" si="14"/>
        <v>1</v>
      </c>
      <c r="T47" s="20">
        <f t="shared" si="15"/>
        <v>1</v>
      </c>
    </row>
    <row r="48" spans="1:20">
      <c r="N48" s="19" t="str">
        <f>A15</f>
        <v>Roadway Volume (ADT)</v>
      </c>
      <c r="O48" s="20">
        <f>1/$J19</f>
        <v>1</v>
      </c>
      <c r="P48" s="20">
        <f t="shared" ref="P48:T48" si="16">1/$J19</f>
        <v>1</v>
      </c>
      <c r="Q48" s="20">
        <f t="shared" si="16"/>
        <v>1</v>
      </c>
      <c r="R48" s="20">
        <f t="shared" si="16"/>
        <v>1</v>
      </c>
      <c r="S48" s="20">
        <f t="shared" si="16"/>
        <v>1</v>
      </c>
      <c r="T48" s="20">
        <f t="shared" si="16"/>
        <v>1</v>
      </c>
    </row>
    <row r="49" spans="14:45">
      <c r="N49" s="2" t="s">
        <v>87</v>
      </c>
      <c r="O49" s="20">
        <f>O34*O35*O36*O38*O39*O41*O42*O43*O44*O46*O47*O48</f>
        <v>1.5</v>
      </c>
      <c r="P49" s="20">
        <f t="shared" ref="P49:T49" si="17">P34*P35*P36*P38*P39*P41*P42*P43*P44*P46*P47*P48</f>
        <v>1</v>
      </c>
      <c r="Q49" s="20">
        <f t="shared" si="17"/>
        <v>0.5</v>
      </c>
      <c r="R49" s="20">
        <f t="shared" si="17"/>
        <v>1.5</v>
      </c>
      <c r="S49" s="20">
        <f t="shared" si="17"/>
        <v>1</v>
      </c>
      <c r="T49" s="20">
        <f t="shared" si="17"/>
        <v>0.5</v>
      </c>
    </row>
    <row r="50" spans="14:45" ht="59" customHeight="1">
      <c r="N50" s="18"/>
      <c r="O50" s="20"/>
      <c r="P50" s="20"/>
      <c r="Q50" s="20"/>
      <c r="R50" s="20"/>
      <c r="S50" s="20"/>
      <c r="T50" s="20"/>
    </row>
    <row r="51" spans="14:45">
      <c r="AA51" s="18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</row>
    <row r="52" spans="14:45">
      <c r="AA52" s="18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</row>
    <row r="53" spans="14:45"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</row>
    <row r="54" spans="14:45">
      <c r="AA54" s="18"/>
      <c r="AB54" s="20"/>
      <c r="AC54" s="20"/>
      <c r="AD54" s="20"/>
      <c r="AE54" s="20"/>
      <c r="AF54" s="20"/>
      <c r="AG54" s="20"/>
      <c r="AH54" s="19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</row>
    <row r="55" spans="14:45">
      <c r="AB55" s="20"/>
      <c r="AC55" s="20"/>
      <c r="AD55" s="20"/>
      <c r="AE55" s="20"/>
      <c r="AF55" s="20"/>
      <c r="AG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</row>
    <row r="56" spans="14:45">
      <c r="N56" s="31"/>
      <c r="O56" s="2" t="str">
        <f>O30</f>
        <v>Rock Salt</v>
      </c>
      <c r="P56" s="2" t="str">
        <f t="shared" ref="P56:T58" si="18">P30</f>
        <v>Rock Salt</v>
      </c>
      <c r="Q56" s="2" t="str">
        <f t="shared" si="18"/>
        <v>Rock Salt</v>
      </c>
      <c r="R56" s="2" t="str">
        <f t="shared" si="18"/>
        <v>Salt Brine</v>
      </c>
      <c r="S56" s="2" t="str">
        <f t="shared" si="18"/>
        <v>Salt Brine</v>
      </c>
      <c r="T56" s="2" t="str">
        <f t="shared" si="18"/>
        <v>Salt Brine</v>
      </c>
      <c r="AB56" s="20"/>
      <c r="AC56" s="20"/>
      <c r="AD56" s="20"/>
      <c r="AE56" s="20"/>
      <c r="AF56" s="20"/>
      <c r="AG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</row>
    <row r="57" spans="14:45">
      <c r="N57" s="31"/>
      <c r="O57" s="2" t="str">
        <f t="shared" ref="O57:T58" si="19">O31</f>
        <v>NaCl</v>
      </c>
      <c r="P57" s="2" t="str">
        <f t="shared" si="19"/>
        <v>NaCl</v>
      </c>
      <c r="Q57" s="2" t="str">
        <f t="shared" si="19"/>
        <v>NaCl</v>
      </c>
      <c r="R57" s="2" t="str">
        <f t="shared" si="19"/>
        <v>NaCl</v>
      </c>
      <c r="S57" s="2" t="str">
        <f t="shared" si="19"/>
        <v>NaCl</v>
      </c>
      <c r="T57" s="2" t="str">
        <f t="shared" si="19"/>
        <v>NaCl</v>
      </c>
      <c r="AA57" s="18"/>
      <c r="AB57" s="20"/>
      <c r="AC57" s="20"/>
      <c r="AD57" s="20"/>
      <c r="AE57" s="20"/>
      <c r="AF57" s="20"/>
      <c r="AG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</row>
    <row r="58" spans="14:45">
      <c r="N58" s="31" t="str">
        <f t="shared" ref="N58:N71" si="20">N8</f>
        <v>Temp° F</v>
      </c>
      <c r="O58" s="2" t="str">
        <f t="shared" si="19"/>
        <v>Gran</v>
      </c>
      <c r="P58" s="2" t="str">
        <f t="shared" si="18"/>
        <v>Gran</v>
      </c>
      <c r="Q58" s="2" t="str">
        <f t="shared" si="18"/>
        <v>Gran</v>
      </c>
      <c r="R58" s="2" t="str">
        <f t="shared" si="18"/>
        <v>Liq</v>
      </c>
      <c r="S58" s="2" t="str">
        <f t="shared" si="18"/>
        <v>Liq</v>
      </c>
      <c r="T58" s="2" t="str">
        <f t="shared" si="18"/>
        <v>Liq</v>
      </c>
      <c r="AA58" s="18"/>
      <c r="AB58" s="20"/>
      <c r="AC58" s="20"/>
      <c r="AD58" s="20"/>
      <c r="AE58" s="20"/>
      <c r="AF58" s="20"/>
      <c r="AG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</row>
    <row r="59" spans="14:45">
      <c r="N59" s="31">
        <f t="shared" si="20"/>
        <v>30</v>
      </c>
      <c r="O59" s="17">
        <f>O$26/O9*O$24*O$25/2000/O$49</f>
        <v>13.799999999999999</v>
      </c>
      <c r="P59" s="17">
        <f>P$26/P9*P$24*P$25/2000/P$49</f>
        <v>20.7</v>
      </c>
      <c r="Q59" s="17">
        <f>Q$26/Q9*Q$24*Q$25/2000/Q$49</f>
        <v>41.4</v>
      </c>
      <c r="R59" s="4">
        <f>R$27/R9*R$24*R$25/R$49</f>
        <v>1.3914529914529916</v>
      </c>
      <c r="S59" s="4">
        <f>S$27/S9*S$24*S$25/S$49</f>
        <v>2.0871794871794873</v>
      </c>
      <c r="T59" s="4">
        <f>T$27/T9*T$24*T$25/T$49</f>
        <v>4.1743589743589746</v>
      </c>
      <c r="U59" s="17"/>
      <c r="V59" s="17"/>
      <c r="W59" s="17"/>
      <c r="X59" s="17"/>
      <c r="Y59" s="17"/>
      <c r="Z59" s="17"/>
      <c r="AA59" s="18"/>
      <c r="AB59" s="20"/>
      <c r="AC59" s="20"/>
      <c r="AD59" s="20"/>
      <c r="AE59" s="20"/>
      <c r="AF59" s="20"/>
      <c r="AG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</row>
    <row r="60" spans="14:45">
      <c r="N60" s="31">
        <f t="shared" si="20"/>
        <v>25</v>
      </c>
      <c r="O60" s="17">
        <f t="shared" ref="O60:Q71" si="21">O$26/O10*O$24*O$25/2000/O$49</f>
        <v>17.25</v>
      </c>
      <c r="P60" s="17">
        <f t="shared" si="21"/>
        <v>25.875</v>
      </c>
      <c r="Q60" s="17">
        <f t="shared" si="21"/>
        <v>51.75</v>
      </c>
      <c r="R60" s="4">
        <f t="shared" ref="R60:T71" si="22">R$27/R10*R$24*R$25/R$49</f>
        <v>1.9380952380952383</v>
      </c>
      <c r="S60" s="4">
        <f t="shared" si="22"/>
        <v>2.9071428571428575</v>
      </c>
      <c r="T60" s="4">
        <f t="shared" si="22"/>
        <v>5.8142857142857149</v>
      </c>
      <c r="U60" s="17"/>
      <c r="V60" s="17"/>
      <c r="W60" s="17"/>
      <c r="X60" s="17"/>
      <c r="Y60" s="17"/>
      <c r="Z60" s="17"/>
      <c r="AB60" s="20"/>
      <c r="AC60" s="20"/>
      <c r="AD60" s="20"/>
      <c r="AE60" s="20"/>
      <c r="AF60" s="20"/>
      <c r="AG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</row>
    <row r="61" spans="14:45">
      <c r="N61" s="31">
        <f t="shared" si="20"/>
        <v>20</v>
      </c>
      <c r="O61" s="17">
        <f t="shared" ref="O61:Q71" si="23">O$26/O11*O$24*O$25/2000/O$49</f>
        <v>23.793103448275858</v>
      </c>
      <c r="P61" s="17">
        <f t="shared" si="23"/>
        <v>35.689655172413786</v>
      </c>
      <c r="Q61" s="17">
        <f t="shared" si="23"/>
        <v>71.379310344827573</v>
      </c>
      <c r="R61" s="4">
        <f t="shared" ref="R61:T71" si="24">R$27/R11*R$24*R$25/R$49</f>
        <v>2.5841269841269843</v>
      </c>
      <c r="S61" s="4">
        <f t="shared" si="24"/>
        <v>3.8761904761904766</v>
      </c>
      <c r="T61" s="4">
        <f t="shared" si="24"/>
        <v>7.7523809523809533</v>
      </c>
      <c r="U61" s="17"/>
      <c r="V61" s="17"/>
      <c r="W61" s="17"/>
      <c r="X61" s="17"/>
      <c r="Y61" s="17"/>
      <c r="Z61" s="17"/>
      <c r="AA61" s="18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</row>
    <row r="62" spans="14:45">
      <c r="N62" s="31">
        <f t="shared" si="20"/>
        <v>15</v>
      </c>
      <c r="O62" s="17">
        <f t="shared" ref="O62:Q71" si="25">O$26/O12*O$24*O$25/2000/O$49</f>
        <v>35.384615384615387</v>
      </c>
      <c r="P62" s="17">
        <f t="shared" si="25"/>
        <v>53.07692307692308</v>
      </c>
      <c r="Q62" s="17">
        <f t="shared" si="25"/>
        <v>106.15384615384616</v>
      </c>
      <c r="R62" s="4">
        <f t="shared" ref="R62:T71" si="26">R$27/R12*R$24*R$25/R$49</f>
        <v>3.3916666666666671</v>
      </c>
      <c r="S62" s="4">
        <f t="shared" si="26"/>
        <v>5.0875000000000004</v>
      </c>
      <c r="T62" s="4">
        <f t="shared" si="26"/>
        <v>10.175000000000001</v>
      </c>
      <c r="U62" s="17"/>
      <c r="V62" s="17"/>
      <c r="W62" s="17"/>
      <c r="X62" s="17"/>
      <c r="Y62" s="17"/>
      <c r="Z62" s="17"/>
      <c r="AA62" s="18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</row>
    <row r="63" spans="14:45">
      <c r="N63" s="31">
        <f t="shared" si="20"/>
        <v>10</v>
      </c>
      <c r="O63" s="17">
        <f t="shared" ref="O63:Q71" si="27">O$26/O13*O$24*O$25/2000/O$49</f>
        <v>69</v>
      </c>
      <c r="P63" s="17">
        <f t="shared" si="27"/>
        <v>103.5</v>
      </c>
      <c r="Q63" s="17">
        <f t="shared" si="27"/>
        <v>207</v>
      </c>
      <c r="R63" s="4">
        <f t="shared" ref="R63:T71" si="28">R$27/R13*R$24*R$25/R$49</f>
        <v>4.522222222222223</v>
      </c>
      <c r="S63" s="4">
        <f t="shared" si="28"/>
        <v>6.7833333333333341</v>
      </c>
      <c r="T63" s="4">
        <f t="shared" si="28"/>
        <v>13.566666666666668</v>
      </c>
      <c r="U63" s="17"/>
      <c r="V63" s="17"/>
      <c r="W63" s="17"/>
      <c r="X63" s="17"/>
      <c r="Y63" s="17"/>
      <c r="Z63" s="17"/>
      <c r="AA63" s="18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</row>
    <row r="64" spans="14:45">
      <c r="N64" s="31">
        <f t="shared" si="20"/>
        <v>5</v>
      </c>
      <c r="O64" s="17">
        <f t="shared" ref="O64:Q71" si="29">O$26/O14*O$24*O$25/2000/O$49</f>
        <v>40.588235294117645</v>
      </c>
      <c r="P64" s="17">
        <f t="shared" si="29"/>
        <v>60.882352941176464</v>
      </c>
      <c r="Q64" s="17">
        <f t="shared" si="29"/>
        <v>121.76470588235293</v>
      </c>
      <c r="R64" s="4">
        <f t="shared" ref="R64:T71" si="30">R$27/R14*R$24*R$25/R$49</f>
        <v>3.617777777777778</v>
      </c>
      <c r="S64" s="4">
        <f t="shared" si="30"/>
        <v>5.4266666666666667</v>
      </c>
      <c r="T64" s="4">
        <f t="shared" si="30"/>
        <v>10.853333333333333</v>
      </c>
      <c r="U64" s="17"/>
      <c r="V64" s="17"/>
      <c r="W64" s="17"/>
      <c r="X64" s="17"/>
      <c r="Y64" s="17"/>
      <c r="Z64" s="17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</row>
    <row r="65" spans="14:45">
      <c r="N65" s="31">
        <f t="shared" si="20"/>
        <v>0</v>
      </c>
      <c r="O65" s="17">
        <f t="shared" ref="O65:Q71" si="31">O$26/O15*O$24*O$25/2000/O$49</f>
        <v>13799.999999999998</v>
      </c>
      <c r="P65" s="17">
        <f t="shared" si="31"/>
        <v>20699.999999999996</v>
      </c>
      <c r="Q65" s="17">
        <f t="shared" si="31"/>
        <v>41399.999999999993</v>
      </c>
      <c r="R65" s="4">
        <f t="shared" ref="R65:T71" si="32">R$27/R15*R$24*R$25/R$49</f>
        <v>542.66666666666663</v>
      </c>
      <c r="S65" s="4">
        <f t="shared" si="32"/>
        <v>814</v>
      </c>
      <c r="T65" s="4">
        <f t="shared" si="32"/>
        <v>1628</v>
      </c>
      <c r="U65" s="17"/>
      <c r="V65" s="17"/>
      <c r="W65" s="17"/>
      <c r="X65" s="17"/>
      <c r="Y65" s="17"/>
      <c r="Z65" s="17"/>
      <c r="AA65" s="18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</row>
    <row r="66" spans="14:45">
      <c r="N66" s="31">
        <f t="shared" si="20"/>
        <v>-5</v>
      </c>
      <c r="O66" s="17">
        <f t="shared" ref="O66:Q71" si="33">O$26/O16*O$24*O$25/2000/O$49</f>
        <v>13799.999999999998</v>
      </c>
      <c r="P66" s="17">
        <f t="shared" si="33"/>
        <v>20699.999999999996</v>
      </c>
      <c r="Q66" s="17">
        <f t="shared" si="33"/>
        <v>41399.999999999993</v>
      </c>
      <c r="R66" s="4">
        <f t="shared" ref="R66:T71" si="34">R$27/R16*R$24*R$25/R$49</f>
        <v>542.66666666666663</v>
      </c>
      <c r="S66" s="4">
        <f t="shared" si="34"/>
        <v>814</v>
      </c>
      <c r="T66" s="4">
        <f t="shared" si="34"/>
        <v>1628</v>
      </c>
      <c r="U66" s="17"/>
      <c r="V66" s="17"/>
      <c r="W66" s="17"/>
      <c r="X66" s="17"/>
      <c r="Y66" s="17"/>
      <c r="Z66" s="17"/>
      <c r="AA66" s="18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</row>
    <row r="67" spans="14:45">
      <c r="N67" s="31">
        <f t="shared" si="20"/>
        <v>-10</v>
      </c>
      <c r="O67" s="17">
        <f t="shared" ref="O67:Q71" si="35">O$26/O17*O$24*O$25/2000/O$49</f>
        <v>13799.999999999998</v>
      </c>
      <c r="P67" s="17">
        <f t="shared" si="35"/>
        <v>20699.999999999996</v>
      </c>
      <c r="Q67" s="17">
        <f t="shared" si="35"/>
        <v>41399.999999999993</v>
      </c>
      <c r="R67" s="4">
        <f t="shared" ref="R67:T71" si="36">R$27/R17*R$24*R$25/R$49</f>
        <v>542.66666666666663</v>
      </c>
      <c r="S67" s="4">
        <f t="shared" si="36"/>
        <v>814</v>
      </c>
      <c r="T67" s="4">
        <f t="shared" si="36"/>
        <v>1628</v>
      </c>
      <c r="U67" s="17"/>
      <c r="V67" s="17"/>
      <c r="W67" s="17"/>
      <c r="X67" s="17"/>
      <c r="Y67" s="17"/>
      <c r="Z67" s="17"/>
      <c r="AA67" s="18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</row>
    <row r="68" spans="14:45">
      <c r="N68" s="31">
        <f t="shared" si="20"/>
        <v>-15</v>
      </c>
      <c r="O68" s="17">
        <f t="shared" ref="O68:Q71" si="37">O$26/O18*O$24*O$25/2000/O$49</f>
        <v>13799.999999999998</v>
      </c>
      <c r="P68" s="17">
        <f t="shared" si="37"/>
        <v>20699.999999999996</v>
      </c>
      <c r="Q68" s="17">
        <f t="shared" si="37"/>
        <v>41399.999999999993</v>
      </c>
      <c r="R68" s="4">
        <f t="shared" ref="R68:T71" si="38">R$27/R18*R$24*R$25/R$49</f>
        <v>542.66666666666663</v>
      </c>
      <c r="S68" s="4">
        <f t="shared" si="38"/>
        <v>814</v>
      </c>
      <c r="T68" s="4">
        <f t="shared" si="38"/>
        <v>1628</v>
      </c>
      <c r="U68" s="17"/>
      <c r="V68" s="17"/>
      <c r="W68" s="17"/>
      <c r="X68" s="17"/>
      <c r="Y68" s="17"/>
      <c r="Z68" s="17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</row>
    <row r="69" spans="14:45">
      <c r="N69" s="31">
        <f t="shared" si="20"/>
        <v>-20</v>
      </c>
      <c r="O69" s="17">
        <f t="shared" ref="O69:Q71" si="39">O$26/O19*O$24*O$25/2000/O$49</f>
        <v>13799.999999999998</v>
      </c>
      <c r="P69" s="17">
        <f t="shared" si="39"/>
        <v>20699.999999999996</v>
      </c>
      <c r="Q69" s="17">
        <f t="shared" si="39"/>
        <v>41399.999999999993</v>
      </c>
      <c r="R69" s="4">
        <f t="shared" ref="R69:T71" si="40">R$27/R19*R$24*R$25/R$49</f>
        <v>542.66666666666663</v>
      </c>
      <c r="S69" s="4">
        <f t="shared" si="40"/>
        <v>814</v>
      </c>
      <c r="T69" s="4">
        <f t="shared" si="40"/>
        <v>1628</v>
      </c>
      <c r="U69" s="17"/>
      <c r="V69" s="17"/>
      <c r="W69" s="17"/>
      <c r="X69" s="17"/>
      <c r="Y69" s="17"/>
      <c r="Z69" s="17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</row>
    <row r="70" spans="14:45">
      <c r="N70" s="31">
        <f t="shared" si="20"/>
        <v>-25</v>
      </c>
      <c r="O70" s="17">
        <f t="shared" ref="O70:Q71" si="41">O$26/O20*O$24*O$25/2000/O$49</f>
        <v>13799.999999999998</v>
      </c>
      <c r="P70" s="17">
        <f t="shared" si="41"/>
        <v>20699.999999999996</v>
      </c>
      <c r="Q70" s="17">
        <f t="shared" si="41"/>
        <v>41399.999999999993</v>
      </c>
      <c r="R70" s="4">
        <f t="shared" ref="R70:T71" si="42">R$27/R20*R$24*R$25/R$49</f>
        <v>542.66666666666663</v>
      </c>
      <c r="S70" s="4">
        <f t="shared" si="42"/>
        <v>814</v>
      </c>
      <c r="T70" s="4">
        <f t="shared" si="42"/>
        <v>1628</v>
      </c>
      <c r="U70" s="17"/>
      <c r="V70" s="17"/>
      <c r="W70" s="17"/>
      <c r="X70" s="17"/>
      <c r="Y70" s="17"/>
      <c r="Z70" s="17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</row>
    <row r="71" spans="14:45">
      <c r="N71" s="31">
        <f t="shared" si="20"/>
        <v>-30</v>
      </c>
      <c r="O71" s="17">
        <f t="shared" ref="O71:Q71" si="43">O$26/O21*O$24*O$25/2000/O$49</f>
        <v>13799.999999999998</v>
      </c>
      <c r="P71" s="17">
        <f t="shared" si="43"/>
        <v>20699.999999999996</v>
      </c>
      <c r="Q71" s="17">
        <f t="shared" si="43"/>
        <v>41399.999999999993</v>
      </c>
      <c r="R71" s="4">
        <f t="shared" ref="R71:T71" si="44">R$27/R21*R$24*R$25/R$49</f>
        <v>542.66666666666663</v>
      </c>
      <c r="S71" s="4">
        <f t="shared" si="44"/>
        <v>814</v>
      </c>
      <c r="T71" s="4">
        <f t="shared" si="44"/>
        <v>1628</v>
      </c>
      <c r="U71" s="17"/>
      <c r="V71" s="17"/>
      <c r="W71" s="17"/>
      <c r="X71" s="17"/>
      <c r="Y71" s="17"/>
      <c r="Z71" s="17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</row>
    <row r="72" spans="14:45"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</row>
    <row r="73" spans="14:45"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</row>
    <row r="74" spans="14:45"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</row>
    <row r="75" spans="14:45"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</row>
    <row r="76" spans="14:45"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</row>
    <row r="77" spans="14:45"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</row>
    <row r="78" spans="14:45"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</row>
    <row r="79" spans="14:45"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</row>
    <row r="80" spans="14:45"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</row>
    <row r="81" spans="27:45"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</row>
    <row r="82" spans="27:45"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</row>
    <row r="83" spans="27:45"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</row>
    <row r="84" spans="27:45"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</row>
    <row r="85" spans="27:45">
      <c r="AA85" s="18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</row>
    <row r="86" spans="27:45">
      <c r="AA86" s="18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</row>
    <row r="87" spans="27:45">
      <c r="AA87" s="18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</row>
    <row r="88" spans="27:45">
      <c r="AA88" s="7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</row>
    <row r="89" spans="27:45"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</row>
    <row r="90" spans="27:45">
      <c r="AA90" s="5"/>
      <c r="AB90" s="5"/>
      <c r="AC90" s="6"/>
      <c r="AD90" s="6"/>
      <c r="AE90" s="5"/>
      <c r="AF90" s="6"/>
      <c r="AG90" s="6"/>
      <c r="AH90" s="6"/>
      <c r="AI90" s="6"/>
      <c r="AJ90" s="6"/>
      <c r="AK90" s="6"/>
      <c r="AL90" s="6"/>
      <c r="AM90" s="6"/>
      <c r="AN90" s="5"/>
      <c r="AO90" s="5"/>
      <c r="AP90" s="5"/>
      <c r="AQ90" s="5"/>
      <c r="AR90" s="5"/>
      <c r="AS90" s="5"/>
    </row>
    <row r="91" spans="27:45">
      <c r="AA91" s="5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</row>
    <row r="92" spans="27:45">
      <c r="AA92" s="8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</row>
    <row r="93" spans="27:45"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</row>
    <row r="94" spans="27:45"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</row>
  </sheetData>
  <phoneticPr fontId="6" type="noConversion"/>
  <pageMargins left="0.75" right="0.75" top="1" bottom="1" header="0.5" footer="0.5"/>
  <headerFooter>
    <oddFooter>&amp;L&amp;"Calibri,Regular"&amp;K000000MSU Mankato Civil Engineering&amp;C&amp;"Calibri,Regular"&amp;K000000&amp;P of &amp;N&amp;R&amp;"Calibri,Regular"&amp;K000000Salt Brine Blending - Cost Model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AH94"/>
  <sheetViews>
    <sheetView topLeftCell="K42" workbookViewId="0">
      <selection activeCell="O59" sqref="O59:T71"/>
    </sheetView>
  </sheetViews>
  <sheetFormatPr baseColWidth="10" defaultRowHeight="15"/>
  <cols>
    <col min="1" max="1" width="3.5" style="2" customWidth="1"/>
    <col min="2" max="2" width="25" style="2" customWidth="1"/>
    <col min="3" max="3" width="2.83203125" style="2" customWidth="1"/>
    <col min="4" max="4" width="11.83203125" style="2" customWidth="1"/>
    <col min="5" max="5" width="2.83203125" style="2" customWidth="1"/>
    <col min="6" max="6" width="11.83203125" style="2" customWidth="1"/>
    <col min="7" max="7" width="2.83203125" style="2" customWidth="1"/>
    <col min="8" max="8" width="11.83203125" style="2" customWidth="1"/>
    <col min="9" max="9" width="9.83203125" style="2" customWidth="1"/>
    <col min="10" max="12" width="4.83203125" style="2" customWidth="1"/>
    <col min="13" max="16384" width="10.83203125" style="2"/>
  </cols>
  <sheetData>
    <row r="1" spans="1:20">
      <c r="A1" s="22" t="s">
        <v>0</v>
      </c>
      <c r="B1" s="22"/>
      <c r="C1" s="22"/>
      <c r="D1" s="22"/>
      <c r="E1" s="22"/>
      <c r="F1" s="24" t="s">
        <v>58</v>
      </c>
      <c r="G1" s="21"/>
      <c r="H1" s="21" t="s">
        <v>2</v>
      </c>
      <c r="I1" s="21"/>
      <c r="J1" s="21"/>
      <c r="K1" s="21"/>
      <c r="L1" s="21"/>
      <c r="N1" s="5" t="s">
        <v>0</v>
      </c>
      <c r="O1" s="7"/>
      <c r="P1" s="7"/>
      <c r="Q1" s="7"/>
      <c r="R1" s="7"/>
      <c r="S1" s="7"/>
      <c r="T1" s="7"/>
    </row>
    <row r="2" spans="1:20" ht="30" customHeight="1">
      <c r="A2" s="23" t="s">
        <v>1</v>
      </c>
      <c r="B2" s="22"/>
      <c r="C2" s="22"/>
      <c r="D2" s="22"/>
      <c r="E2" s="22"/>
      <c r="F2" s="24" t="s">
        <v>59</v>
      </c>
      <c r="G2" s="21"/>
      <c r="H2" s="21" t="s">
        <v>90</v>
      </c>
      <c r="I2" s="21"/>
      <c r="J2" s="21"/>
      <c r="K2" s="21"/>
      <c r="L2" s="21"/>
      <c r="N2" s="5" t="s">
        <v>2</v>
      </c>
      <c r="O2" s="7"/>
      <c r="P2" s="7"/>
      <c r="Q2" s="7"/>
      <c r="R2" s="7"/>
      <c r="S2" s="7"/>
      <c r="T2" s="7"/>
    </row>
    <row r="3" spans="1:20" ht="25" customHeight="1">
      <c r="A3" s="25" t="s">
        <v>61</v>
      </c>
      <c r="B3" s="22"/>
      <c r="C3" s="22"/>
      <c r="D3" s="22"/>
      <c r="E3" s="22"/>
      <c r="F3" s="22"/>
      <c r="G3" s="22"/>
      <c r="H3" s="22"/>
      <c r="I3" s="22"/>
      <c r="J3" s="22"/>
      <c r="K3" s="32" t="s">
        <v>60</v>
      </c>
      <c r="L3" s="32"/>
      <c r="N3" s="5" t="s">
        <v>1</v>
      </c>
      <c r="O3" s="7"/>
      <c r="P3" s="7"/>
      <c r="Q3" s="7"/>
      <c r="R3" s="7"/>
      <c r="S3" s="7"/>
      <c r="T3" s="7"/>
    </row>
    <row r="4" spans="1:20">
      <c r="A4" s="22"/>
      <c r="B4" s="22" t="s">
        <v>3</v>
      </c>
      <c r="C4" s="9"/>
      <c r="D4" s="22" t="s">
        <v>78</v>
      </c>
      <c r="E4" s="9" t="s">
        <v>50</v>
      </c>
      <c r="F4" s="22" t="s">
        <v>79</v>
      </c>
      <c r="G4" s="9"/>
      <c r="H4" s="22" t="s">
        <v>80</v>
      </c>
      <c r="I4" s="22"/>
      <c r="J4" s="32">
        <v>300</v>
      </c>
      <c r="K4" s="32">
        <v>600</v>
      </c>
      <c r="L4" s="32">
        <v>900</v>
      </c>
      <c r="N4" s="7"/>
      <c r="O4" s="7"/>
      <c r="P4" s="7"/>
      <c r="Q4" s="7"/>
      <c r="R4" s="7"/>
      <c r="S4" s="7"/>
      <c r="T4" s="7"/>
    </row>
    <row r="5" spans="1:20">
      <c r="A5" s="22"/>
      <c r="B5" s="22" t="s">
        <v>23</v>
      </c>
      <c r="C5" s="9"/>
      <c r="D5" s="22" t="s">
        <v>22</v>
      </c>
      <c r="E5" s="9" t="s">
        <v>50</v>
      </c>
      <c r="F5" s="22" t="s">
        <v>24</v>
      </c>
      <c r="G5" s="9"/>
      <c r="H5" s="22" t="s">
        <v>25</v>
      </c>
      <c r="I5" s="22"/>
      <c r="J5" s="29">
        <v>1.5</v>
      </c>
      <c r="K5" s="29">
        <v>1</v>
      </c>
      <c r="L5" s="29">
        <v>0.5</v>
      </c>
      <c r="N5" s="7"/>
      <c r="O5" s="7"/>
      <c r="P5" s="7"/>
      <c r="Q5" s="7"/>
      <c r="R5" s="7"/>
      <c r="S5" s="7"/>
      <c r="T5" s="7"/>
    </row>
    <row r="6" spans="1:20">
      <c r="A6" s="22"/>
      <c r="B6" s="22" t="s">
        <v>12</v>
      </c>
      <c r="C6" s="9" t="s">
        <v>50</v>
      </c>
      <c r="D6" s="22" t="s">
        <v>14</v>
      </c>
      <c r="E6" s="9" t="s">
        <v>50</v>
      </c>
      <c r="F6" s="22" t="s">
        <v>15</v>
      </c>
      <c r="G6" s="9" t="s">
        <v>50</v>
      </c>
      <c r="H6" s="22" t="s">
        <v>13</v>
      </c>
      <c r="I6" s="22"/>
      <c r="J6" s="29">
        <v>1.1000000000000001</v>
      </c>
      <c r="K6" s="29">
        <v>1</v>
      </c>
      <c r="L6" s="29">
        <v>0.9</v>
      </c>
      <c r="N6" s="5"/>
      <c r="O6" s="5" t="s">
        <v>40</v>
      </c>
      <c r="P6" s="5" t="s">
        <v>40</v>
      </c>
      <c r="Q6" s="5" t="s">
        <v>40</v>
      </c>
      <c r="R6" s="5" t="s">
        <v>40</v>
      </c>
      <c r="S6" s="5" t="s">
        <v>40</v>
      </c>
      <c r="T6" s="5" t="s">
        <v>40</v>
      </c>
    </row>
    <row r="7" spans="1:20">
      <c r="A7" s="22"/>
      <c r="B7" s="22" t="s">
        <v>4</v>
      </c>
      <c r="C7" s="10"/>
      <c r="D7" s="22" t="s">
        <v>27</v>
      </c>
      <c r="E7" s="10" t="s">
        <v>50</v>
      </c>
      <c r="F7" s="22" t="s">
        <v>28</v>
      </c>
      <c r="G7" s="10"/>
      <c r="H7" s="22" t="s">
        <v>26</v>
      </c>
      <c r="I7" s="22"/>
      <c r="J7" s="30">
        <v>1.25</v>
      </c>
      <c r="K7" s="30">
        <v>1</v>
      </c>
      <c r="L7" s="30">
        <v>0.75</v>
      </c>
      <c r="N7" s="5"/>
      <c r="O7" s="8" t="s">
        <v>47</v>
      </c>
      <c r="P7" s="8" t="s">
        <v>47</v>
      </c>
      <c r="Q7" s="8" t="s">
        <v>47</v>
      </c>
      <c r="R7" s="8" t="s">
        <v>48</v>
      </c>
      <c r="S7" s="8" t="s">
        <v>48</v>
      </c>
      <c r="T7" s="8" t="s">
        <v>48</v>
      </c>
    </row>
    <row r="8" spans="1:20" ht="25" customHeight="1">
      <c r="A8" s="25" t="s">
        <v>5</v>
      </c>
      <c r="B8" s="22"/>
      <c r="C8" s="26"/>
      <c r="D8" s="22"/>
      <c r="E8" s="26"/>
      <c r="F8" s="22"/>
      <c r="G8" s="26"/>
      <c r="H8" s="22"/>
      <c r="I8" s="22"/>
      <c r="J8" s="22"/>
      <c r="K8" s="22"/>
      <c r="L8" s="22"/>
      <c r="N8" s="8" t="s">
        <v>44</v>
      </c>
      <c r="O8" s="12" t="s">
        <v>45</v>
      </c>
      <c r="P8" s="12" t="s">
        <v>45</v>
      </c>
      <c r="Q8" s="12" t="s">
        <v>45</v>
      </c>
      <c r="R8" s="12" t="s">
        <v>46</v>
      </c>
      <c r="S8" s="12" t="s">
        <v>46</v>
      </c>
      <c r="T8" s="12" t="s">
        <v>46</v>
      </c>
    </row>
    <row r="9" spans="1:20">
      <c r="A9" s="22"/>
      <c r="B9" s="22" t="s">
        <v>7</v>
      </c>
      <c r="C9" s="9"/>
      <c r="D9" s="22" t="s">
        <v>16</v>
      </c>
      <c r="E9" s="9" t="s">
        <v>50</v>
      </c>
      <c r="F9" s="22" t="s">
        <v>17</v>
      </c>
      <c r="G9" s="9"/>
      <c r="H9" s="22" t="s">
        <v>66</v>
      </c>
      <c r="I9" s="22"/>
      <c r="J9" s="29">
        <v>1.5</v>
      </c>
      <c r="K9" s="29">
        <v>1</v>
      </c>
      <c r="L9" s="29">
        <v>0.5</v>
      </c>
      <c r="N9" s="13">
        <v>30</v>
      </c>
      <c r="O9" s="13">
        <v>10</v>
      </c>
      <c r="P9" s="13">
        <v>10</v>
      </c>
      <c r="Q9" s="13">
        <v>10</v>
      </c>
      <c r="R9" s="13">
        <v>3.9</v>
      </c>
      <c r="S9" s="13">
        <v>3.9</v>
      </c>
      <c r="T9" s="13">
        <v>3.9</v>
      </c>
    </row>
    <row r="10" spans="1:20">
      <c r="A10" s="22"/>
      <c r="B10" s="22" t="s">
        <v>18</v>
      </c>
      <c r="C10" s="9"/>
      <c r="D10" s="22" t="s">
        <v>19</v>
      </c>
      <c r="E10" s="9" t="s">
        <v>50</v>
      </c>
      <c r="F10" s="22" t="s">
        <v>20</v>
      </c>
      <c r="G10" s="9"/>
      <c r="H10" s="22" t="s">
        <v>21</v>
      </c>
      <c r="I10" s="22"/>
      <c r="J10" s="30">
        <v>1.25</v>
      </c>
      <c r="K10" s="30">
        <v>1</v>
      </c>
      <c r="L10" s="30">
        <v>0.75</v>
      </c>
      <c r="N10" s="13">
        <f>N9-5</f>
        <v>25</v>
      </c>
      <c r="O10" s="13">
        <v>8</v>
      </c>
      <c r="P10" s="13">
        <v>8</v>
      </c>
      <c r="Q10" s="13">
        <v>8</v>
      </c>
      <c r="R10" s="13">
        <v>2.8</v>
      </c>
      <c r="S10" s="13">
        <v>2.8</v>
      </c>
      <c r="T10" s="13">
        <v>2.8</v>
      </c>
    </row>
    <row r="11" spans="1:20" ht="25" customHeight="1">
      <c r="A11" s="25" t="s">
        <v>11</v>
      </c>
      <c r="B11" s="22"/>
      <c r="C11" s="26"/>
      <c r="D11" s="22"/>
      <c r="E11" s="26"/>
      <c r="F11" s="22"/>
      <c r="G11" s="26"/>
      <c r="H11" s="22"/>
      <c r="I11" s="22"/>
      <c r="J11" s="22"/>
      <c r="K11" s="22"/>
      <c r="L11" s="22"/>
      <c r="N11" s="13">
        <f t="shared" ref="N11:N21" si="0">N10-5</f>
        <v>20</v>
      </c>
      <c r="O11" s="13">
        <v>5.8</v>
      </c>
      <c r="P11" s="13">
        <v>5.8</v>
      </c>
      <c r="Q11" s="13">
        <v>5.8</v>
      </c>
      <c r="R11" s="13">
        <v>2.1</v>
      </c>
      <c r="S11" s="13">
        <v>2.1</v>
      </c>
      <c r="T11" s="13">
        <v>2.1</v>
      </c>
    </row>
    <row r="12" spans="1:20">
      <c r="A12" s="22"/>
      <c r="B12" s="22" t="s">
        <v>8</v>
      </c>
      <c r="C12" s="9"/>
      <c r="D12" s="22" t="s">
        <v>29</v>
      </c>
      <c r="E12" s="9" t="s">
        <v>50</v>
      </c>
      <c r="F12" s="22" t="s">
        <v>30</v>
      </c>
      <c r="G12" s="9"/>
      <c r="H12" s="22" t="s">
        <v>31</v>
      </c>
      <c r="I12" s="22"/>
      <c r="J12" s="29">
        <v>1.5</v>
      </c>
      <c r="K12" s="29">
        <v>1</v>
      </c>
      <c r="L12" s="29">
        <v>0.5</v>
      </c>
      <c r="N12" s="13">
        <f t="shared" si="0"/>
        <v>15</v>
      </c>
      <c r="O12" s="13">
        <v>3.9</v>
      </c>
      <c r="P12" s="13">
        <v>3.9</v>
      </c>
      <c r="Q12" s="13">
        <v>3.9</v>
      </c>
      <c r="R12" s="13">
        <v>1.6</v>
      </c>
      <c r="S12" s="13">
        <v>1.6</v>
      </c>
      <c r="T12" s="13">
        <v>1.6</v>
      </c>
    </row>
    <row r="13" spans="1:20">
      <c r="A13" s="22"/>
      <c r="B13" s="22" t="s">
        <v>9</v>
      </c>
      <c r="C13" s="9"/>
      <c r="D13" s="22" t="s">
        <v>32</v>
      </c>
      <c r="E13" s="9" t="s">
        <v>50</v>
      </c>
      <c r="F13" s="22" t="s">
        <v>33</v>
      </c>
      <c r="G13" s="9"/>
      <c r="H13" s="22" t="s">
        <v>34</v>
      </c>
      <c r="I13" s="22"/>
      <c r="J13" s="30">
        <v>1.25</v>
      </c>
      <c r="K13" s="30">
        <v>1</v>
      </c>
      <c r="L13" s="30">
        <v>0.75</v>
      </c>
      <c r="N13" s="13">
        <f t="shared" si="0"/>
        <v>10</v>
      </c>
      <c r="O13" s="13">
        <v>2</v>
      </c>
      <c r="P13" s="13">
        <v>2</v>
      </c>
      <c r="Q13" s="13">
        <v>2</v>
      </c>
      <c r="R13" s="13">
        <v>1.2</v>
      </c>
      <c r="S13" s="13">
        <v>1.2</v>
      </c>
      <c r="T13" s="13">
        <v>1.2</v>
      </c>
    </row>
    <row r="14" spans="1:20">
      <c r="A14" s="22"/>
      <c r="B14" s="22" t="s">
        <v>10</v>
      </c>
      <c r="C14" s="9"/>
      <c r="D14" s="22" t="s">
        <v>88</v>
      </c>
      <c r="E14" s="9" t="s">
        <v>50</v>
      </c>
      <c r="F14" s="22" t="s">
        <v>35</v>
      </c>
      <c r="G14" s="9"/>
      <c r="H14" s="22" t="s">
        <v>89</v>
      </c>
      <c r="I14" s="22"/>
      <c r="J14" s="30">
        <v>1.25</v>
      </c>
      <c r="K14" s="30">
        <v>1</v>
      </c>
      <c r="L14" s="30">
        <v>0.75</v>
      </c>
      <c r="N14" s="13">
        <f t="shared" si="0"/>
        <v>5</v>
      </c>
      <c r="O14" s="13">
        <v>3.4</v>
      </c>
      <c r="P14" s="13">
        <v>3.4</v>
      </c>
      <c r="Q14" s="13">
        <v>3.4</v>
      </c>
      <c r="R14" s="13">
        <v>1.5</v>
      </c>
      <c r="S14" s="13">
        <v>1.5</v>
      </c>
      <c r="T14" s="13">
        <v>1.5</v>
      </c>
    </row>
    <row r="15" spans="1:20" ht="25" customHeight="1">
      <c r="A15" s="25" t="s">
        <v>67</v>
      </c>
      <c r="B15" s="22"/>
      <c r="C15" s="29"/>
      <c r="D15" s="22"/>
      <c r="E15" s="26"/>
      <c r="F15" s="22"/>
      <c r="G15" s="22"/>
      <c r="H15" s="22"/>
      <c r="I15" s="22"/>
      <c r="J15" s="22"/>
      <c r="K15" s="22"/>
      <c r="L15" s="22"/>
      <c r="N15" s="13">
        <f t="shared" si="0"/>
        <v>0</v>
      </c>
      <c r="O15" s="13">
        <v>0.01</v>
      </c>
      <c r="P15" s="13">
        <v>0.01</v>
      </c>
      <c r="Q15" s="13">
        <v>0.01</v>
      </c>
      <c r="R15" s="13">
        <v>0.01</v>
      </c>
      <c r="S15" s="13">
        <v>0.01</v>
      </c>
      <c r="T15" s="13">
        <v>0.01</v>
      </c>
    </row>
    <row r="16" spans="1:20">
      <c r="A16" s="22"/>
      <c r="B16" s="24"/>
      <c r="C16" s="29"/>
      <c r="D16" s="24" t="s">
        <v>68</v>
      </c>
      <c r="E16" s="9"/>
      <c r="F16" s="22"/>
      <c r="G16" s="22"/>
      <c r="H16" s="22"/>
      <c r="I16" s="22"/>
      <c r="J16" s="29">
        <v>2.5</v>
      </c>
      <c r="K16" s="29"/>
      <c r="L16" s="29"/>
      <c r="N16" s="13">
        <f t="shared" si="0"/>
        <v>-5</v>
      </c>
      <c r="O16" s="13">
        <v>0.01</v>
      </c>
      <c r="P16" s="13">
        <v>0.01</v>
      </c>
      <c r="Q16" s="13">
        <v>0.01</v>
      </c>
      <c r="R16" s="13">
        <v>0.01</v>
      </c>
      <c r="S16" s="13">
        <v>0.01</v>
      </c>
      <c r="T16" s="13">
        <v>0.01</v>
      </c>
    </row>
    <row r="17" spans="1:20">
      <c r="A17" s="22"/>
      <c r="B17" s="24"/>
      <c r="C17" s="29"/>
      <c r="D17" s="24" t="s">
        <v>75</v>
      </c>
      <c r="E17" s="9"/>
      <c r="F17" s="22"/>
      <c r="G17" s="22"/>
      <c r="H17" s="22"/>
      <c r="I17" s="22"/>
      <c r="J17" s="29">
        <v>2</v>
      </c>
      <c r="K17" s="29"/>
      <c r="L17" s="29"/>
      <c r="N17" s="13">
        <f t="shared" si="0"/>
        <v>-10</v>
      </c>
      <c r="O17" s="13">
        <v>0.01</v>
      </c>
      <c r="P17" s="13">
        <v>0.01</v>
      </c>
      <c r="Q17" s="13">
        <v>0.01</v>
      </c>
      <c r="R17" s="13">
        <v>0.01</v>
      </c>
      <c r="S17" s="13">
        <v>0.01</v>
      </c>
      <c r="T17" s="13">
        <v>0.01</v>
      </c>
    </row>
    <row r="18" spans="1:20">
      <c r="A18" s="22"/>
      <c r="B18" s="24"/>
      <c r="C18" s="29"/>
      <c r="D18" s="24" t="s">
        <v>76</v>
      </c>
      <c r="E18" s="9"/>
      <c r="F18" s="22"/>
      <c r="G18" s="22"/>
      <c r="H18" s="22"/>
      <c r="I18" s="22"/>
      <c r="J18" s="29">
        <v>1.5</v>
      </c>
      <c r="K18" s="29"/>
      <c r="L18" s="29"/>
      <c r="N18" s="13">
        <f t="shared" si="0"/>
        <v>-15</v>
      </c>
      <c r="O18" s="13">
        <v>0.01</v>
      </c>
      <c r="P18" s="13">
        <v>0.01</v>
      </c>
      <c r="Q18" s="13">
        <v>0.01</v>
      </c>
      <c r="R18" s="13">
        <v>0.01</v>
      </c>
      <c r="S18" s="13">
        <v>0.01</v>
      </c>
      <c r="T18" s="13">
        <v>0.01</v>
      </c>
    </row>
    <row r="19" spans="1:20">
      <c r="A19" s="22"/>
      <c r="B19" s="24"/>
      <c r="C19" s="29"/>
      <c r="D19" s="24" t="s">
        <v>69</v>
      </c>
      <c r="E19" s="9" t="s">
        <v>50</v>
      </c>
      <c r="F19" s="22" t="s">
        <v>77</v>
      </c>
      <c r="G19" s="22"/>
      <c r="H19" s="22"/>
      <c r="I19" s="22"/>
      <c r="J19" s="29">
        <v>1</v>
      </c>
      <c r="K19" s="29"/>
      <c r="L19" s="29"/>
      <c r="N19" s="13">
        <f t="shared" si="0"/>
        <v>-20</v>
      </c>
      <c r="O19" s="13">
        <v>0.01</v>
      </c>
      <c r="P19" s="13">
        <v>0.01</v>
      </c>
      <c r="Q19" s="13">
        <v>0.01</v>
      </c>
      <c r="R19" s="13">
        <v>0.01</v>
      </c>
      <c r="S19" s="13">
        <v>0.01</v>
      </c>
      <c r="T19" s="13">
        <v>0.01</v>
      </c>
    </row>
    <row r="20" spans="1:20">
      <c r="A20" s="22"/>
      <c r="B20" s="24"/>
      <c r="C20" s="29"/>
      <c r="D20" s="24" t="s">
        <v>70</v>
      </c>
      <c r="E20" s="9"/>
      <c r="F20" s="22"/>
      <c r="G20" s="22"/>
      <c r="H20" s="22"/>
      <c r="I20" s="22"/>
      <c r="J20" s="30">
        <v>0.75</v>
      </c>
      <c r="K20" s="29"/>
      <c r="L20" s="29"/>
      <c r="N20" s="13">
        <f t="shared" si="0"/>
        <v>-25</v>
      </c>
      <c r="O20" s="13">
        <v>0.01</v>
      </c>
      <c r="P20" s="13">
        <v>0.01</v>
      </c>
      <c r="Q20" s="13">
        <v>0.01</v>
      </c>
      <c r="R20" s="13">
        <v>0.01</v>
      </c>
      <c r="S20" s="13">
        <v>0.01</v>
      </c>
      <c r="T20" s="13">
        <v>0.01</v>
      </c>
    </row>
    <row r="21" spans="1:20">
      <c r="A21" s="22"/>
      <c r="B21" s="22"/>
      <c r="C21" s="29"/>
      <c r="D21" s="24" t="s">
        <v>71</v>
      </c>
      <c r="E21" s="9"/>
      <c r="F21" s="22"/>
      <c r="G21" s="22"/>
      <c r="H21" s="22"/>
      <c r="I21" s="22"/>
      <c r="J21" s="30">
        <v>0.5</v>
      </c>
      <c r="K21" s="30"/>
      <c r="L21" s="30"/>
      <c r="N21" s="13">
        <f t="shared" si="0"/>
        <v>-30</v>
      </c>
      <c r="O21" s="13">
        <v>0.01</v>
      </c>
      <c r="P21" s="13">
        <v>0.01</v>
      </c>
      <c r="Q21" s="13">
        <v>0.01</v>
      </c>
      <c r="R21" s="13">
        <v>0.01</v>
      </c>
      <c r="S21" s="13">
        <v>0.01</v>
      </c>
      <c r="T21" s="13">
        <v>0.01</v>
      </c>
    </row>
    <row r="22" spans="1:20" ht="10" customHeight="1">
      <c r="A22" s="22"/>
      <c r="B22" s="22"/>
      <c r="C22" s="29"/>
      <c r="D22" s="24"/>
      <c r="E22" s="26"/>
      <c r="F22" s="22"/>
      <c r="G22" s="22"/>
      <c r="H22" s="22"/>
      <c r="I22" s="22"/>
      <c r="J22" s="30"/>
      <c r="K22" s="30"/>
      <c r="L22" s="30"/>
      <c r="N22" s="7"/>
      <c r="O22" s="13"/>
      <c r="P22" s="13"/>
      <c r="Q22" s="13"/>
      <c r="R22" s="13"/>
      <c r="S22" s="13"/>
      <c r="T22" s="13"/>
    </row>
    <row r="23" spans="1:20" ht="24">
      <c r="A23" s="25" t="s">
        <v>6</v>
      </c>
      <c r="B23" s="22"/>
      <c r="C23" s="9"/>
      <c r="D23" s="22" t="s">
        <v>72</v>
      </c>
      <c r="E23" s="11" t="s">
        <v>50</v>
      </c>
      <c r="F23" s="22" t="s">
        <v>73</v>
      </c>
      <c r="G23" s="9"/>
      <c r="H23" s="22" t="s">
        <v>74</v>
      </c>
      <c r="I23" s="22"/>
      <c r="J23" s="30">
        <v>1.25</v>
      </c>
      <c r="K23" s="30">
        <v>1</v>
      </c>
      <c r="L23" s="30">
        <v>0.75</v>
      </c>
      <c r="N23" s="14" t="s">
        <v>49</v>
      </c>
      <c r="O23" s="8">
        <v>1</v>
      </c>
      <c r="P23" s="8">
        <v>1</v>
      </c>
      <c r="Q23" s="8">
        <v>1</v>
      </c>
      <c r="R23" s="8">
        <v>1</v>
      </c>
      <c r="S23" s="8">
        <v>1</v>
      </c>
      <c r="T23" s="8">
        <v>1</v>
      </c>
    </row>
    <row r="24" spans="1:20" ht="25" customHeight="1">
      <c r="A24" s="25" t="s">
        <v>36</v>
      </c>
      <c r="B24" s="22"/>
      <c r="C24" s="29"/>
      <c r="D24" s="22"/>
      <c r="E24" s="28"/>
      <c r="F24" s="22"/>
      <c r="G24" s="22"/>
      <c r="H24" s="22"/>
      <c r="I24" s="22"/>
      <c r="J24" s="22"/>
      <c r="K24" s="22"/>
      <c r="L24" s="22"/>
      <c r="N24" s="14" t="s">
        <v>51</v>
      </c>
      <c r="O24" s="8">
        <f>IF('Temp Mvmt'!$C$4="Y",'Temp Mvmt'!$J$4,'Temp Mvmt'!$K$4)</f>
        <v>600</v>
      </c>
      <c r="P24" s="8">
        <f>'Temp Mvmt'!$K$4</f>
        <v>600</v>
      </c>
      <c r="Q24" s="8">
        <f>IF('Temp Mvmt'!$C$4="Y",'Temp Mvmt'!$L$4,'Temp Mvmt'!$K$4)</f>
        <v>600</v>
      </c>
      <c r="R24" s="8">
        <f>IF('Temp Mvmt'!$C$39="Y",'Temp Mvmt'!$J$39,'Temp Mvmt'!$K$39)</f>
        <v>20</v>
      </c>
      <c r="S24" s="8">
        <f>'Temp Mvmt'!$K$39</f>
        <v>20</v>
      </c>
      <c r="T24" s="8">
        <f>IF('Temp Mvmt'!$C$39="Y",'Temp Mvmt'!$L$39,'Temp Mvmt'!$K$39)</f>
        <v>20</v>
      </c>
    </row>
    <row r="25" spans="1:20" ht="24">
      <c r="A25" s="22"/>
      <c r="B25" s="22" t="s">
        <v>65</v>
      </c>
      <c r="C25" s="9"/>
      <c r="D25" s="22" t="s">
        <v>55</v>
      </c>
      <c r="E25" s="9" t="s">
        <v>50</v>
      </c>
      <c r="F25" s="22" t="s">
        <v>57</v>
      </c>
      <c r="G25" s="9"/>
      <c r="H25" s="22" t="s">
        <v>56</v>
      </c>
      <c r="I25" s="22"/>
      <c r="J25" s="29">
        <v>1.5</v>
      </c>
      <c r="K25" s="29">
        <v>1</v>
      </c>
      <c r="L25" s="29">
        <v>0.5</v>
      </c>
      <c r="N25" s="14" t="s">
        <v>52</v>
      </c>
      <c r="O25" s="15">
        <f>'Temp Mvmt'!$F29</f>
        <v>75</v>
      </c>
      <c r="P25" s="15">
        <f>'Temp Mvmt'!$F29</f>
        <v>75</v>
      </c>
      <c r="Q25" s="15">
        <f>'Temp Mvmt'!$F29</f>
        <v>75</v>
      </c>
      <c r="R25" s="34">
        <f>$F37</f>
        <v>0.11</v>
      </c>
      <c r="S25" s="34">
        <f t="shared" ref="S25:T25" si="1">$F37</f>
        <v>0.11</v>
      </c>
      <c r="T25" s="34">
        <f t="shared" si="1"/>
        <v>0.11</v>
      </c>
    </row>
    <row r="26" spans="1:20" ht="24">
      <c r="A26" s="22"/>
      <c r="B26" s="22" t="s">
        <v>64</v>
      </c>
      <c r="C26" s="9"/>
      <c r="D26" s="22" t="s">
        <v>55</v>
      </c>
      <c r="E26" s="9" t="s">
        <v>50</v>
      </c>
      <c r="F26" s="22" t="s">
        <v>57</v>
      </c>
      <c r="G26" s="9"/>
      <c r="H26" s="22" t="s">
        <v>56</v>
      </c>
      <c r="I26" s="22"/>
      <c r="J26" s="30">
        <v>1.25</v>
      </c>
      <c r="K26" s="30">
        <v>1</v>
      </c>
      <c r="L26" s="30">
        <v>0.75</v>
      </c>
      <c r="N26" s="14" t="s">
        <v>53</v>
      </c>
      <c r="O26" s="16">
        <v>9.1999999999999993</v>
      </c>
      <c r="P26" s="16">
        <v>9.1999999999999993</v>
      </c>
      <c r="Q26" s="16">
        <v>9.1999999999999993</v>
      </c>
      <c r="R26" s="7"/>
      <c r="S26" s="7"/>
      <c r="T26" s="7"/>
    </row>
    <row r="27" spans="1:20" ht="24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N27" s="14" t="s">
        <v>54</v>
      </c>
      <c r="O27" s="16"/>
      <c r="P27" s="5"/>
      <c r="Q27" s="5"/>
      <c r="R27" s="7">
        <v>3.7</v>
      </c>
      <c r="S27" s="7">
        <v>3.7</v>
      </c>
      <c r="T27" s="7">
        <v>3.7</v>
      </c>
    </row>
    <row r="28" spans="1:20">
      <c r="A28" s="25" t="s">
        <v>62</v>
      </c>
      <c r="B28" s="22"/>
      <c r="C28" s="22"/>
      <c r="D28" s="22"/>
      <c r="E28" s="22"/>
      <c r="F28" s="25" t="s">
        <v>41</v>
      </c>
      <c r="G28" s="22"/>
      <c r="H28" s="22"/>
      <c r="I28" s="22"/>
      <c r="J28" s="22"/>
      <c r="K28" s="22"/>
      <c r="L28" s="22"/>
      <c r="N28" s="7"/>
      <c r="O28" s="7"/>
      <c r="P28" s="7"/>
      <c r="Q28" s="7"/>
      <c r="R28" s="7"/>
      <c r="S28" s="7"/>
      <c r="T28" s="7"/>
    </row>
    <row r="29" spans="1:20">
      <c r="A29" s="9" t="s">
        <v>50</v>
      </c>
      <c r="B29" s="22" t="s">
        <v>37</v>
      </c>
      <c r="C29" s="27" t="s">
        <v>40</v>
      </c>
      <c r="D29" s="22"/>
      <c r="E29" s="22"/>
      <c r="F29" s="4">
        <v>75</v>
      </c>
      <c r="G29" s="22" t="s">
        <v>42</v>
      </c>
      <c r="H29" s="22"/>
      <c r="I29" s="22"/>
      <c r="J29" s="22"/>
      <c r="K29" s="22"/>
      <c r="L29" s="22"/>
      <c r="N29" s="7"/>
      <c r="O29" s="7"/>
      <c r="P29" s="7"/>
      <c r="Q29" s="7"/>
      <c r="R29" s="7"/>
      <c r="S29" s="7"/>
      <c r="T29" s="7"/>
    </row>
    <row r="30" spans="1:20" ht="51">
      <c r="A30" s="9"/>
      <c r="B30" s="22"/>
      <c r="C30" s="27"/>
      <c r="D30" s="22"/>
      <c r="E30" s="22"/>
      <c r="F30" s="22"/>
      <c r="G30" s="22"/>
      <c r="H30" s="22"/>
      <c r="I30" s="22"/>
      <c r="J30" s="22"/>
      <c r="K30" s="22"/>
      <c r="L30" s="22"/>
      <c r="N30" s="8" t="s">
        <v>44</v>
      </c>
      <c r="O30" s="12" t="str">
        <f>O8</f>
        <v>Rock Salt</v>
      </c>
      <c r="P30" s="12" t="str">
        <f t="shared" ref="P30:Q30" si="2">P8</f>
        <v>Rock Salt</v>
      </c>
      <c r="Q30" s="12" t="str">
        <f t="shared" si="2"/>
        <v>Rock Salt</v>
      </c>
      <c r="R30" s="12" t="str">
        <f>R8</f>
        <v>Salt Brine</v>
      </c>
      <c r="S30" s="12" t="str">
        <f t="shared" ref="S30:T30" si="3">S8</f>
        <v>Salt Brine</v>
      </c>
      <c r="T30" s="12" t="str">
        <f t="shared" si="3"/>
        <v>Salt Brine</v>
      </c>
    </row>
    <row r="31" spans="1:20">
      <c r="A31" s="9"/>
      <c r="B31" s="22"/>
      <c r="C31" s="27"/>
      <c r="D31" s="22"/>
      <c r="E31" s="22"/>
      <c r="F31" s="22"/>
      <c r="G31" s="22"/>
      <c r="H31" s="22"/>
      <c r="I31" s="22"/>
      <c r="J31" s="22"/>
      <c r="K31" s="22"/>
      <c r="L31" s="22"/>
      <c r="N31" s="7"/>
      <c r="O31" s="5" t="s">
        <v>40</v>
      </c>
      <c r="P31" s="5" t="s">
        <v>40</v>
      </c>
      <c r="Q31" s="5" t="s">
        <v>40</v>
      </c>
      <c r="R31" s="5" t="s">
        <v>40</v>
      </c>
      <c r="S31" s="5" t="s">
        <v>40</v>
      </c>
      <c r="T31" s="5" t="s">
        <v>40</v>
      </c>
    </row>
    <row r="32" spans="1:20">
      <c r="A32" s="9"/>
      <c r="B32" s="22"/>
      <c r="C32" s="27"/>
      <c r="D32" s="22"/>
      <c r="E32" s="22"/>
      <c r="F32" s="22"/>
      <c r="G32" s="22"/>
      <c r="H32" s="22"/>
      <c r="I32" s="22"/>
      <c r="J32" s="22"/>
      <c r="K32" s="22"/>
      <c r="L32" s="22"/>
      <c r="N32" s="7"/>
      <c r="O32" s="8" t="s">
        <v>47</v>
      </c>
      <c r="P32" s="8" t="s">
        <v>47</v>
      </c>
      <c r="Q32" s="8" t="s">
        <v>47</v>
      </c>
      <c r="R32" s="8" t="s">
        <v>48</v>
      </c>
      <c r="S32" s="8" t="s">
        <v>48</v>
      </c>
      <c r="T32" s="8" t="s">
        <v>48</v>
      </c>
    </row>
    <row r="33" spans="1:20">
      <c r="A33" s="9"/>
      <c r="B33" s="22"/>
      <c r="C33" s="27"/>
      <c r="D33" s="22"/>
      <c r="E33" s="22"/>
      <c r="F33" s="22"/>
      <c r="G33" s="22"/>
      <c r="H33" s="22"/>
      <c r="I33" s="22"/>
      <c r="J33" s="22"/>
      <c r="K33" s="22"/>
      <c r="L33" s="22"/>
      <c r="N33" s="19" t="str">
        <f>'Temp Mvmt'!$A3</f>
        <v>Application Factors - Select levels by placing a "Y" in the appropriate blocks.</v>
      </c>
      <c r="O33" s="7"/>
      <c r="P33" s="7"/>
      <c r="Q33" s="7"/>
      <c r="R33" s="7"/>
      <c r="S33" s="7"/>
      <c r="T33" s="7"/>
    </row>
    <row r="34" spans="1:20">
      <c r="A34" s="9"/>
      <c r="B34" s="22"/>
      <c r="C34" s="27"/>
      <c r="D34" s="22"/>
      <c r="E34" s="22"/>
      <c r="F34" s="22"/>
      <c r="G34" s="22"/>
      <c r="H34" s="22"/>
      <c r="I34" s="22"/>
      <c r="J34" s="22"/>
      <c r="K34" s="22"/>
      <c r="L34" s="22"/>
      <c r="N34" s="18" t="str">
        <f>'Temp Mvmt'!$B5</f>
        <v>Ice Thickness (inches)</v>
      </c>
      <c r="O34" s="20">
        <f>IF($C5="Y",$J5,$K5)</f>
        <v>1</v>
      </c>
      <c r="P34" s="20">
        <f>$K5</f>
        <v>1</v>
      </c>
      <c r="Q34" s="20">
        <f>IF($G5="Y",$L5,$K5)</f>
        <v>1</v>
      </c>
      <c r="R34" s="20">
        <f>IF($C5="Y",$J5,$K5)</f>
        <v>1</v>
      </c>
      <c r="S34" s="20">
        <f>$K5</f>
        <v>1</v>
      </c>
      <c r="T34" s="20">
        <f>IF($G5="Y",$L5,$K5)</f>
        <v>1</v>
      </c>
    </row>
    <row r="35" spans="1:20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N35" s="18" t="str">
        <f>'Temp Mvmt'!$B6</f>
        <v>Temperature Movement</v>
      </c>
      <c r="O35" s="20">
        <f t="shared" ref="O35:O43" si="4">IF($C6="Y",$J6,$K6)</f>
        <v>1.1000000000000001</v>
      </c>
      <c r="P35" s="20">
        <f t="shared" ref="P35:P43" si="5">$K6</f>
        <v>1</v>
      </c>
      <c r="Q35" s="20">
        <f t="shared" ref="Q35:Q43" si="6">IF($G6="Y",$L6,$K6)</f>
        <v>0.9</v>
      </c>
      <c r="R35" s="20">
        <f t="shared" ref="R35:R43" si="7">IF($C6="Y",$J6,$K6)</f>
        <v>1.1000000000000001</v>
      </c>
      <c r="S35" s="20">
        <f t="shared" ref="S35:S43" si="8">$K6</f>
        <v>1</v>
      </c>
      <c r="T35" s="20">
        <f t="shared" ref="T35:T43" si="9">IF($G6="Y",$L6,$K6)</f>
        <v>0.9</v>
      </c>
    </row>
    <row r="36" spans="1:20">
      <c r="A36" s="3" t="s">
        <v>63</v>
      </c>
      <c r="B36" s="22"/>
      <c r="C36" s="22"/>
      <c r="D36" s="22"/>
      <c r="E36" s="22"/>
      <c r="F36" s="25" t="s">
        <v>41</v>
      </c>
      <c r="G36" s="22"/>
      <c r="H36" s="22"/>
      <c r="I36" s="22"/>
      <c r="J36" s="22"/>
      <c r="K36" s="22"/>
      <c r="L36" s="22"/>
      <c r="N36" s="18" t="str">
        <f>'Temp Mvmt'!$B7</f>
        <v>Repeat Time</v>
      </c>
      <c r="O36" s="20">
        <f t="shared" si="4"/>
        <v>1</v>
      </c>
      <c r="P36" s="20">
        <f t="shared" si="5"/>
        <v>1</v>
      </c>
      <c r="Q36" s="20">
        <f t="shared" si="6"/>
        <v>1</v>
      </c>
      <c r="R36" s="20">
        <f t="shared" si="7"/>
        <v>1</v>
      </c>
      <c r="S36" s="20">
        <f t="shared" si="8"/>
        <v>1</v>
      </c>
      <c r="T36" s="20">
        <f t="shared" si="9"/>
        <v>1</v>
      </c>
    </row>
    <row r="37" spans="1:20">
      <c r="A37" s="9" t="s">
        <v>50</v>
      </c>
      <c r="B37" s="22" t="s">
        <v>38</v>
      </c>
      <c r="C37" s="27" t="s">
        <v>39</v>
      </c>
      <c r="D37" s="22"/>
      <c r="E37" s="22"/>
      <c r="F37" s="4">
        <v>0.11</v>
      </c>
      <c r="G37" s="22" t="s">
        <v>43</v>
      </c>
      <c r="H37" s="22"/>
      <c r="I37" s="22"/>
      <c r="J37" s="22"/>
      <c r="K37" s="22"/>
      <c r="L37" s="22"/>
      <c r="N37" s="19" t="str">
        <f>'Temp Mvmt'!$A8</f>
        <v>Roadway Surface Factors</v>
      </c>
      <c r="O37" s="20"/>
      <c r="P37" s="20"/>
      <c r="Q37" s="20"/>
      <c r="R37" s="20"/>
      <c r="S37" s="20"/>
      <c r="T37" s="20"/>
    </row>
    <row r="38" spans="1:20">
      <c r="A38" s="9"/>
      <c r="B38" s="22"/>
      <c r="C38" s="27"/>
      <c r="D38" s="22"/>
      <c r="E38" s="22"/>
      <c r="F38" s="22"/>
      <c r="G38" s="22"/>
      <c r="H38" s="22"/>
      <c r="I38" s="22"/>
      <c r="J38" s="22"/>
      <c r="K38" s="22"/>
      <c r="L38" s="22"/>
      <c r="N38" s="18" t="str">
        <f>'Temp Mvmt'!$B9</f>
        <v>Pavement Material</v>
      </c>
      <c r="O38" s="20">
        <f t="shared" si="4"/>
        <v>1</v>
      </c>
      <c r="P38" s="20">
        <f t="shared" si="5"/>
        <v>1</v>
      </c>
      <c r="Q38" s="20">
        <f t="shared" si="6"/>
        <v>1</v>
      </c>
      <c r="R38" s="20">
        <f t="shared" si="7"/>
        <v>1</v>
      </c>
      <c r="S38" s="20">
        <f t="shared" si="8"/>
        <v>1</v>
      </c>
      <c r="T38" s="20">
        <f t="shared" si="9"/>
        <v>1</v>
      </c>
    </row>
    <row r="39" spans="1:20">
      <c r="A39" s="9"/>
      <c r="B39" s="22" t="s">
        <v>3</v>
      </c>
      <c r="C39" s="9"/>
      <c r="D39" s="22" t="s">
        <v>83</v>
      </c>
      <c r="E39" s="9" t="s">
        <v>50</v>
      </c>
      <c r="F39" s="22" t="s">
        <v>84</v>
      </c>
      <c r="G39" s="9"/>
      <c r="H39" s="22" t="s">
        <v>85</v>
      </c>
      <c r="I39" s="22"/>
      <c r="J39" s="32">
        <v>10</v>
      </c>
      <c r="K39" s="32">
        <v>20</v>
      </c>
      <c r="L39" s="32">
        <v>30</v>
      </c>
      <c r="N39" s="18" t="str">
        <f>'Temp Mvmt'!$B10</f>
        <v>Pavement Surface Age</v>
      </c>
      <c r="O39" s="20">
        <f t="shared" si="4"/>
        <v>1</v>
      </c>
      <c r="P39" s="20">
        <f t="shared" si="5"/>
        <v>1</v>
      </c>
      <c r="Q39" s="20">
        <f t="shared" si="6"/>
        <v>1</v>
      </c>
      <c r="R39" s="20">
        <f t="shared" si="7"/>
        <v>1</v>
      </c>
      <c r="S39" s="20">
        <f t="shared" si="8"/>
        <v>1</v>
      </c>
      <c r="T39" s="20">
        <f t="shared" si="9"/>
        <v>1</v>
      </c>
    </row>
    <row r="40" spans="1:20">
      <c r="A40" s="10"/>
      <c r="B40" s="22" t="s">
        <v>86</v>
      </c>
      <c r="C40" s="27"/>
      <c r="D40" s="22"/>
      <c r="E40" s="22"/>
      <c r="F40" s="22"/>
      <c r="G40" s="22"/>
      <c r="H40" s="22"/>
      <c r="I40" s="22"/>
      <c r="J40" s="22"/>
      <c r="K40" s="22"/>
      <c r="L40" s="22"/>
      <c r="N40" s="19" t="str">
        <f>'Temp Mvmt'!$A11</f>
        <v>Weather Factors</v>
      </c>
      <c r="O40" s="20"/>
      <c r="P40" s="20"/>
      <c r="Q40" s="20"/>
      <c r="R40" s="20"/>
      <c r="S40" s="20"/>
      <c r="T40" s="20"/>
    </row>
    <row r="41" spans="1:20">
      <c r="A41" s="9"/>
      <c r="B41" s="22"/>
      <c r="C41" s="27"/>
      <c r="D41" s="22"/>
      <c r="E41" s="22"/>
      <c r="F41" s="22"/>
      <c r="G41" s="22"/>
      <c r="H41" s="22"/>
      <c r="I41" s="22"/>
      <c r="J41" s="22"/>
      <c r="K41" s="22"/>
      <c r="L41" s="22"/>
      <c r="N41" s="18" t="str">
        <f>'Temp Mvmt'!$B12</f>
        <v>Sun Condition</v>
      </c>
      <c r="O41" s="20">
        <f t="shared" si="4"/>
        <v>1</v>
      </c>
      <c r="P41" s="20">
        <f t="shared" si="5"/>
        <v>1</v>
      </c>
      <c r="Q41" s="20">
        <f t="shared" si="6"/>
        <v>1</v>
      </c>
      <c r="R41" s="20">
        <f t="shared" si="7"/>
        <v>1</v>
      </c>
      <c r="S41" s="20">
        <f t="shared" si="8"/>
        <v>1</v>
      </c>
      <c r="T41" s="20">
        <f t="shared" si="9"/>
        <v>1</v>
      </c>
    </row>
    <row r="42" spans="1:20">
      <c r="A42" s="9"/>
      <c r="B42" s="22"/>
      <c r="C42" s="27"/>
      <c r="D42" s="22"/>
      <c r="E42" s="22"/>
      <c r="F42" s="22"/>
      <c r="G42" s="22"/>
      <c r="H42" s="22"/>
      <c r="I42" s="22"/>
      <c r="J42" s="22"/>
      <c r="K42" s="22"/>
      <c r="L42" s="22"/>
      <c r="N42" s="18" t="str">
        <f>'Temp Mvmt'!$B13</f>
        <v>Wind Condition</v>
      </c>
      <c r="O42" s="20">
        <f t="shared" si="4"/>
        <v>1</v>
      </c>
      <c r="P42" s="20">
        <f t="shared" si="5"/>
        <v>1</v>
      </c>
      <c r="Q42" s="20">
        <f t="shared" si="6"/>
        <v>1</v>
      </c>
      <c r="R42" s="20">
        <f t="shared" si="7"/>
        <v>1</v>
      </c>
      <c r="S42" s="20">
        <f t="shared" si="8"/>
        <v>1</v>
      </c>
      <c r="T42" s="20">
        <f t="shared" si="9"/>
        <v>1</v>
      </c>
    </row>
    <row r="43" spans="1:20">
      <c r="A43" s="9"/>
      <c r="B43" s="22"/>
      <c r="C43" s="27"/>
      <c r="D43" s="22"/>
      <c r="E43" s="22"/>
      <c r="F43" s="22"/>
      <c r="G43" s="22"/>
      <c r="H43" s="22"/>
      <c r="I43" s="22"/>
      <c r="J43" s="22"/>
      <c r="K43" s="22"/>
      <c r="L43" s="22"/>
      <c r="N43" s="18" t="str">
        <f>'Temp Mvmt'!$B14</f>
        <v>Roadway Shade</v>
      </c>
      <c r="O43" s="20">
        <f t="shared" si="4"/>
        <v>1</v>
      </c>
      <c r="P43" s="20">
        <f t="shared" si="5"/>
        <v>1</v>
      </c>
      <c r="Q43" s="20">
        <f t="shared" si="6"/>
        <v>1</v>
      </c>
      <c r="R43" s="20">
        <f t="shared" si="7"/>
        <v>1</v>
      </c>
      <c r="S43" s="20">
        <f t="shared" si="8"/>
        <v>1</v>
      </c>
      <c r="T43" s="20">
        <f t="shared" si="9"/>
        <v>1</v>
      </c>
    </row>
    <row r="44" spans="1:20">
      <c r="N44" s="19" t="str">
        <f>'Temp Mvmt'!$A23</f>
        <v>Truck Proportion</v>
      </c>
      <c r="O44" s="20">
        <f>IF($C23="Y",$J23,$K23)</f>
        <v>1</v>
      </c>
      <c r="P44" s="20">
        <f>$K23</f>
        <v>1</v>
      </c>
      <c r="Q44" s="20">
        <f>IF($G23="Y",$L23,$K23)</f>
        <v>1</v>
      </c>
      <c r="R44" s="20">
        <f>IF($C23="Y",$J23,$K23)</f>
        <v>1</v>
      </c>
      <c r="S44" s="20">
        <f>$K23</f>
        <v>1</v>
      </c>
      <c r="T44" s="20">
        <f>IF($G23="Y",$L23,$K23)</f>
        <v>1</v>
      </c>
    </row>
    <row r="45" spans="1:20">
      <c r="N45" s="19" t="str">
        <f>'Temp Mvmt'!$A24</f>
        <v>Environmental Factors</v>
      </c>
      <c r="O45" s="20"/>
      <c r="P45" s="20"/>
      <c r="Q45" s="20"/>
      <c r="R45" s="20"/>
      <c r="S45" s="20"/>
      <c r="T45" s="20"/>
    </row>
    <row r="46" spans="1:20">
      <c r="N46" s="7" t="str">
        <f>'Temp Mvmt'!$B25</f>
        <v>Corrosion Sensitve Struct.</v>
      </c>
      <c r="O46" s="20">
        <f t="shared" ref="O46:O47" si="10">IF($C25="Y",$J25,$K25)</f>
        <v>1</v>
      </c>
      <c r="P46" s="20">
        <f t="shared" ref="P46:P47" si="11">$K25</f>
        <v>1</v>
      </c>
      <c r="Q46" s="20">
        <f t="shared" ref="Q46:Q47" si="12">IF($G25="Y",$L25,$K25)</f>
        <v>1</v>
      </c>
      <c r="R46" s="20">
        <f t="shared" ref="R46:R47" si="13">IF($C25="Y",$J25,$K25)</f>
        <v>1</v>
      </c>
      <c r="S46" s="20">
        <f t="shared" ref="S46:S47" si="14">$K25</f>
        <v>1</v>
      </c>
      <c r="T46" s="20">
        <f t="shared" ref="T46:T47" si="15">IF($G25="Y",$L25,$K25)</f>
        <v>1</v>
      </c>
    </row>
    <row r="47" spans="1:20">
      <c r="N47" s="7" t="str">
        <f>'Temp Mvmt'!$B26</f>
        <v>Environmentally Sensitive</v>
      </c>
      <c r="O47" s="20">
        <f t="shared" si="10"/>
        <v>1</v>
      </c>
      <c r="P47" s="20">
        <f t="shared" si="11"/>
        <v>1</v>
      </c>
      <c r="Q47" s="20">
        <f t="shared" si="12"/>
        <v>1</v>
      </c>
      <c r="R47" s="20">
        <f t="shared" si="13"/>
        <v>1</v>
      </c>
      <c r="S47" s="20">
        <f t="shared" si="14"/>
        <v>1</v>
      </c>
      <c r="T47" s="20">
        <f t="shared" si="15"/>
        <v>1</v>
      </c>
    </row>
    <row r="48" spans="1:20">
      <c r="N48" s="19" t="str">
        <f>A15</f>
        <v>Roadway Volume (ADT)</v>
      </c>
      <c r="O48" s="20">
        <f>1/$J19</f>
        <v>1</v>
      </c>
      <c r="P48" s="20">
        <f t="shared" ref="P48:T48" si="16">1/$J19</f>
        <v>1</v>
      </c>
      <c r="Q48" s="20">
        <f t="shared" si="16"/>
        <v>1</v>
      </c>
      <c r="R48" s="20">
        <f t="shared" si="16"/>
        <v>1</v>
      </c>
      <c r="S48" s="20">
        <f t="shared" si="16"/>
        <v>1</v>
      </c>
      <c r="T48" s="20">
        <f t="shared" si="16"/>
        <v>1</v>
      </c>
    </row>
    <row r="49" spans="14:34">
      <c r="N49" s="2" t="s">
        <v>87</v>
      </c>
      <c r="O49" s="20">
        <f>O34*O35*O36*O38*O39*O41*O42*O43*O44*O46*O47*O48</f>
        <v>1.1000000000000001</v>
      </c>
      <c r="P49" s="20">
        <f t="shared" ref="P49:T49" si="17">P34*P35*P36*P38*P39*P41*P42*P43*P44*P46*P47*P48</f>
        <v>1</v>
      </c>
      <c r="Q49" s="20">
        <f t="shared" si="17"/>
        <v>0.9</v>
      </c>
      <c r="R49" s="20">
        <f t="shared" si="17"/>
        <v>1.1000000000000001</v>
      </c>
      <c r="S49" s="20">
        <f t="shared" si="17"/>
        <v>1</v>
      </c>
      <c r="T49" s="20">
        <f t="shared" si="17"/>
        <v>0.9</v>
      </c>
    </row>
    <row r="50" spans="14:34" ht="59" customHeight="1">
      <c r="N50" s="18"/>
      <c r="O50" s="20"/>
      <c r="P50" s="20"/>
      <c r="Q50" s="20"/>
      <c r="R50" s="20"/>
      <c r="S50" s="20"/>
      <c r="T50" s="20"/>
    </row>
    <row r="51" spans="14:34"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</row>
    <row r="52" spans="14:34"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</row>
    <row r="53" spans="14:34"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</row>
    <row r="54" spans="14:34">
      <c r="U54" s="20"/>
      <c r="V54" s="20"/>
      <c r="W54" s="19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</row>
    <row r="55" spans="14:34">
      <c r="U55" s="20"/>
      <c r="V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</row>
    <row r="56" spans="14:34">
      <c r="N56" s="31"/>
      <c r="O56" s="2" t="str">
        <f>O30</f>
        <v>Rock Salt</v>
      </c>
      <c r="P56" s="2" t="str">
        <f t="shared" ref="P56:T58" si="18">P30</f>
        <v>Rock Salt</v>
      </c>
      <c r="Q56" s="2" t="str">
        <f t="shared" si="18"/>
        <v>Rock Salt</v>
      </c>
      <c r="R56" s="2" t="str">
        <f t="shared" si="18"/>
        <v>Salt Brine</v>
      </c>
      <c r="S56" s="2" t="str">
        <f t="shared" si="18"/>
        <v>Salt Brine</v>
      </c>
      <c r="T56" s="2" t="str">
        <f t="shared" si="18"/>
        <v>Salt Brine</v>
      </c>
      <c r="U56" s="20"/>
      <c r="V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</row>
    <row r="57" spans="14:34">
      <c r="N57" s="31"/>
      <c r="O57" s="2" t="str">
        <f t="shared" ref="O57:T58" si="19">O31</f>
        <v>NaCl</v>
      </c>
      <c r="P57" s="2" t="str">
        <f t="shared" si="19"/>
        <v>NaCl</v>
      </c>
      <c r="Q57" s="2" t="str">
        <f t="shared" si="19"/>
        <v>NaCl</v>
      </c>
      <c r="R57" s="2" t="str">
        <f t="shared" si="19"/>
        <v>NaCl</v>
      </c>
      <c r="S57" s="2" t="str">
        <f t="shared" si="19"/>
        <v>NaCl</v>
      </c>
      <c r="T57" s="2" t="str">
        <f t="shared" si="19"/>
        <v>NaCl</v>
      </c>
      <c r="U57" s="20"/>
      <c r="V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</row>
    <row r="58" spans="14:34">
      <c r="N58" s="31" t="str">
        <f t="shared" ref="N58:N71" si="20">N8</f>
        <v>Temp° F</v>
      </c>
      <c r="O58" s="2" t="str">
        <f t="shared" si="19"/>
        <v>Gran</v>
      </c>
      <c r="P58" s="2" t="str">
        <f t="shared" si="18"/>
        <v>Gran</v>
      </c>
      <c r="Q58" s="2" t="str">
        <f t="shared" si="18"/>
        <v>Gran</v>
      </c>
      <c r="R58" s="2" t="str">
        <f t="shared" si="18"/>
        <v>Liq</v>
      </c>
      <c r="S58" s="2" t="str">
        <f t="shared" si="18"/>
        <v>Liq</v>
      </c>
      <c r="T58" s="2" t="str">
        <f t="shared" si="18"/>
        <v>Liq</v>
      </c>
      <c r="U58" s="20"/>
      <c r="V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</row>
    <row r="59" spans="14:34">
      <c r="N59" s="31">
        <f t="shared" si="20"/>
        <v>30</v>
      </c>
      <c r="O59" s="17">
        <f>O$26/O9*O$24*O$25/2000/O$49</f>
        <v>18.818181818181817</v>
      </c>
      <c r="P59" s="17">
        <f>P$26/P9*P$24*P$25/2000/P$49</f>
        <v>20.7</v>
      </c>
      <c r="Q59" s="17">
        <f>Q$26/Q9*Q$24*Q$25/2000/Q$49</f>
        <v>23</v>
      </c>
      <c r="R59" s="4">
        <f>R$27/R9*R$24*R$25/R$49</f>
        <v>1.8974358974358974</v>
      </c>
      <c r="S59" s="4">
        <f>S$27/S9*S$24*S$25/S$49</f>
        <v>2.0871794871794873</v>
      </c>
      <c r="T59" s="4">
        <f>T$27/T9*T$24*T$25/T$49</f>
        <v>2.3190883190883191</v>
      </c>
      <c r="U59" s="20"/>
      <c r="V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</row>
    <row r="60" spans="14:34">
      <c r="N60" s="31">
        <f t="shared" si="20"/>
        <v>25</v>
      </c>
      <c r="O60" s="17">
        <f t="shared" ref="O60:Q71" si="21">O$26/O10*O$24*O$25/2000/O$49</f>
        <v>23.52272727272727</v>
      </c>
      <c r="P60" s="17">
        <f t="shared" si="21"/>
        <v>25.875</v>
      </c>
      <c r="Q60" s="17">
        <f t="shared" si="21"/>
        <v>28.75</v>
      </c>
      <c r="R60" s="4">
        <f t="shared" ref="R60:T71" si="22">R$27/R10*R$24*R$25/R$49</f>
        <v>2.6428571428571428</v>
      </c>
      <c r="S60" s="4">
        <f t="shared" si="22"/>
        <v>2.9071428571428575</v>
      </c>
      <c r="T60" s="4">
        <f t="shared" si="22"/>
        <v>3.2301587301587302</v>
      </c>
      <c r="U60" s="20"/>
      <c r="V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</row>
    <row r="61" spans="14:34">
      <c r="N61" s="31">
        <f t="shared" si="20"/>
        <v>20</v>
      </c>
      <c r="O61" s="17">
        <f t="shared" ref="O61:Q71" si="23">O$26/O11*O$24*O$25/2000/O$49</f>
        <v>32.445141065830711</v>
      </c>
      <c r="P61" s="17">
        <f t="shared" si="23"/>
        <v>35.689655172413786</v>
      </c>
      <c r="Q61" s="17">
        <f t="shared" si="23"/>
        <v>39.655172413793096</v>
      </c>
      <c r="R61" s="4">
        <f t="shared" ref="R61:T71" si="24">R$27/R11*R$24*R$25/R$49</f>
        <v>3.5238095238095237</v>
      </c>
      <c r="S61" s="4">
        <f t="shared" si="24"/>
        <v>3.8761904761904766</v>
      </c>
      <c r="T61" s="4">
        <f t="shared" si="24"/>
        <v>4.306878306878307</v>
      </c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</row>
    <row r="62" spans="14:34">
      <c r="N62" s="31">
        <f t="shared" si="20"/>
        <v>15</v>
      </c>
      <c r="O62" s="17">
        <f t="shared" ref="O62:Q71" si="25">O$26/O12*O$24*O$25/2000/O$49</f>
        <v>48.251748251748253</v>
      </c>
      <c r="P62" s="17">
        <f t="shared" si="25"/>
        <v>53.07692307692308</v>
      </c>
      <c r="Q62" s="17">
        <f t="shared" si="25"/>
        <v>58.974358974358978</v>
      </c>
      <c r="R62" s="4">
        <f t="shared" ref="R62:T71" si="26">R$27/R12*R$24*R$25/R$49</f>
        <v>4.625</v>
      </c>
      <c r="S62" s="4">
        <f t="shared" si="26"/>
        <v>5.0875000000000004</v>
      </c>
      <c r="T62" s="4">
        <f t="shared" si="26"/>
        <v>5.6527777777777777</v>
      </c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</row>
    <row r="63" spans="14:34">
      <c r="N63" s="31">
        <f t="shared" si="20"/>
        <v>10</v>
      </c>
      <c r="O63" s="17">
        <f t="shared" ref="O63:Q71" si="27">O$26/O13*O$24*O$25/2000/O$49</f>
        <v>94.090909090909079</v>
      </c>
      <c r="P63" s="17">
        <f t="shared" si="27"/>
        <v>103.5</v>
      </c>
      <c r="Q63" s="17">
        <f t="shared" si="27"/>
        <v>115</v>
      </c>
      <c r="R63" s="4">
        <f t="shared" ref="R63:T71" si="28">R$27/R13*R$24*R$25/R$49</f>
        <v>6.166666666666667</v>
      </c>
      <c r="S63" s="4">
        <f t="shared" si="28"/>
        <v>6.7833333333333341</v>
      </c>
      <c r="T63" s="4">
        <f t="shared" si="28"/>
        <v>7.5370370370370381</v>
      </c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</row>
    <row r="64" spans="14:34">
      <c r="N64" s="31">
        <f t="shared" si="20"/>
        <v>5</v>
      </c>
      <c r="O64" s="17">
        <f t="shared" ref="O64:Q71" si="29">O$26/O14*O$24*O$25/2000/O$49</f>
        <v>55.34759358288769</v>
      </c>
      <c r="P64" s="17">
        <f t="shared" si="29"/>
        <v>60.882352941176464</v>
      </c>
      <c r="Q64" s="17">
        <f t="shared" si="29"/>
        <v>67.647058823529406</v>
      </c>
      <c r="R64" s="4">
        <f t="shared" ref="R64:T71" si="30">R$27/R14*R$24*R$25/R$49</f>
        <v>4.9333333333333327</v>
      </c>
      <c r="S64" s="4">
        <f t="shared" si="30"/>
        <v>5.4266666666666667</v>
      </c>
      <c r="T64" s="4">
        <f t="shared" si="30"/>
        <v>6.0296296296296292</v>
      </c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</row>
    <row r="65" spans="14:34">
      <c r="N65" s="31">
        <f t="shared" si="20"/>
        <v>0</v>
      </c>
      <c r="O65" s="17">
        <f t="shared" ref="O65:Q71" si="31">O$26/O15*O$24*O$25/2000/O$49</f>
        <v>18818.181818181813</v>
      </c>
      <c r="P65" s="17">
        <f t="shared" si="31"/>
        <v>20699.999999999996</v>
      </c>
      <c r="Q65" s="17">
        <f t="shared" si="31"/>
        <v>22999.999999999996</v>
      </c>
      <c r="R65" s="4">
        <f t="shared" ref="R65:T71" si="32">R$27/R15*R$24*R$25/R$49</f>
        <v>739.99999999999989</v>
      </c>
      <c r="S65" s="4">
        <f t="shared" si="32"/>
        <v>814</v>
      </c>
      <c r="T65" s="4">
        <f t="shared" si="32"/>
        <v>904.44444444444446</v>
      </c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</row>
    <row r="66" spans="14:34">
      <c r="N66" s="31">
        <f t="shared" si="20"/>
        <v>-5</v>
      </c>
      <c r="O66" s="17">
        <f t="shared" ref="O66:Q71" si="33">O$26/O16*O$24*O$25/2000/O$49</f>
        <v>18818.181818181813</v>
      </c>
      <c r="P66" s="17">
        <f t="shared" si="33"/>
        <v>20699.999999999996</v>
      </c>
      <c r="Q66" s="17">
        <f t="shared" si="33"/>
        <v>22999.999999999996</v>
      </c>
      <c r="R66" s="4">
        <f t="shared" ref="R66:T71" si="34">R$27/R16*R$24*R$25/R$49</f>
        <v>739.99999999999989</v>
      </c>
      <c r="S66" s="4">
        <f t="shared" si="34"/>
        <v>814</v>
      </c>
      <c r="T66" s="4">
        <f t="shared" si="34"/>
        <v>904.44444444444446</v>
      </c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</row>
    <row r="67" spans="14:34">
      <c r="N67" s="31">
        <f t="shared" si="20"/>
        <v>-10</v>
      </c>
      <c r="O67" s="17">
        <f t="shared" ref="O67:Q71" si="35">O$26/O17*O$24*O$25/2000/O$49</f>
        <v>18818.181818181813</v>
      </c>
      <c r="P67" s="17">
        <f t="shared" si="35"/>
        <v>20699.999999999996</v>
      </c>
      <c r="Q67" s="17">
        <f t="shared" si="35"/>
        <v>22999.999999999996</v>
      </c>
      <c r="R67" s="4">
        <f t="shared" ref="R67:T71" si="36">R$27/R17*R$24*R$25/R$49</f>
        <v>739.99999999999989</v>
      </c>
      <c r="S67" s="4">
        <f t="shared" si="36"/>
        <v>814</v>
      </c>
      <c r="T67" s="4">
        <f t="shared" si="36"/>
        <v>904.44444444444446</v>
      </c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</row>
    <row r="68" spans="14:34">
      <c r="N68" s="31">
        <f t="shared" si="20"/>
        <v>-15</v>
      </c>
      <c r="O68" s="17">
        <f t="shared" ref="O68:Q71" si="37">O$26/O18*O$24*O$25/2000/O$49</f>
        <v>18818.181818181813</v>
      </c>
      <c r="P68" s="17">
        <f t="shared" si="37"/>
        <v>20699.999999999996</v>
      </c>
      <c r="Q68" s="17">
        <f t="shared" si="37"/>
        <v>22999.999999999996</v>
      </c>
      <c r="R68" s="4">
        <f t="shared" ref="R68:T71" si="38">R$27/R18*R$24*R$25/R$49</f>
        <v>739.99999999999989</v>
      </c>
      <c r="S68" s="4">
        <f t="shared" si="38"/>
        <v>814</v>
      </c>
      <c r="T68" s="4">
        <f t="shared" si="38"/>
        <v>904.44444444444446</v>
      </c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</row>
    <row r="69" spans="14:34">
      <c r="N69" s="31">
        <f t="shared" si="20"/>
        <v>-20</v>
      </c>
      <c r="O69" s="17">
        <f t="shared" ref="O69:Q71" si="39">O$26/O19*O$24*O$25/2000/O$49</f>
        <v>18818.181818181813</v>
      </c>
      <c r="P69" s="17">
        <f t="shared" si="39"/>
        <v>20699.999999999996</v>
      </c>
      <c r="Q69" s="17">
        <f t="shared" si="39"/>
        <v>22999.999999999996</v>
      </c>
      <c r="R69" s="4">
        <f t="shared" ref="R69:T71" si="40">R$27/R19*R$24*R$25/R$49</f>
        <v>739.99999999999989</v>
      </c>
      <c r="S69" s="4">
        <f t="shared" si="40"/>
        <v>814</v>
      </c>
      <c r="T69" s="4">
        <f t="shared" si="40"/>
        <v>904.44444444444446</v>
      </c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</row>
    <row r="70" spans="14:34">
      <c r="N70" s="31">
        <f t="shared" si="20"/>
        <v>-25</v>
      </c>
      <c r="O70" s="17">
        <f t="shared" ref="O70:Q71" si="41">O$26/O20*O$24*O$25/2000/O$49</f>
        <v>18818.181818181813</v>
      </c>
      <c r="P70" s="17">
        <f t="shared" si="41"/>
        <v>20699.999999999996</v>
      </c>
      <c r="Q70" s="17">
        <f t="shared" si="41"/>
        <v>22999.999999999996</v>
      </c>
      <c r="R70" s="4">
        <f t="shared" ref="R70:T71" si="42">R$27/R20*R$24*R$25/R$49</f>
        <v>739.99999999999989</v>
      </c>
      <c r="S70" s="4">
        <f t="shared" si="42"/>
        <v>814</v>
      </c>
      <c r="T70" s="4">
        <f t="shared" si="42"/>
        <v>904.44444444444446</v>
      </c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</row>
    <row r="71" spans="14:34">
      <c r="N71" s="31">
        <f t="shared" si="20"/>
        <v>-30</v>
      </c>
      <c r="O71" s="17">
        <f t="shared" ref="O71:Q71" si="43">O$26/O21*O$24*O$25/2000/O$49</f>
        <v>18818.181818181813</v>
      </c>
      <c r="P71" s="17">
        <f t="shared" si="43"/>
        <v>20699.999999999996</v>
      </c>
      <c r="Q71" s="17">
        <f t="shared" si="43"/>
        <v>22999.999999999996</v>
      </c>
      <c r="R71" s="4">
        <f t="shared" ref="R71:T71" si="44">R$27/R21*R$24*R$25/R$49</f>
        <v>739.99999999999989</v>
      </c>
      <c r="S71" s="4">
        <f t="shared" si="44"/>
        <v>814</v>
      </c>
      <c r="T71" s="4">
        <f t="shared" si="44"/>
        <v>904.44444444444446</v>
      </c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</row>
    <row r="72" spans="14:34"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</row>
    <row r="73" spans="14:34"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</row>
    <row r="74" spans="14:34"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</row>
    <row r="75" spans="14:34"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</row>
    <row r="76" spans="14:34"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</row>
    <row r="77" spans="14:34"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</row>
    <row r="78" spans="14:34"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</row>
    <row r="79" spans="14:34"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</row>
    <row r="80" spans="14:34"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</row>
    <row r="81" spans="21:34"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</row>
    <row r="82" spans="21:34"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</row>
    <row r="83" spans="21:34"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</row>
    <row r="84" spans="21:34"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</row>
    <row r="85" spans="21:34"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</row>
    <row r="86" spans="21:34"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</row>
    <row r="87" spans="21:34"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</row>
    <row r="88" spans="21:34"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</row>
    <row r="89" spans="21:34"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</row>
    <row r="90" spans="21:34">
      <c r="U90" s="6"/>
      <c r="V90" s="6"/>
      <c r="W90" s="6"/>
      <c r="X90" s="6"/>
      <c r="Y90" s="6"/>
      <c r="Z90" s="6"/>
      <c r="AA90" s="6"/>
      <c r="AB90" s="6"/>
      <c r="AC90" s="5"/>
      <c r="AD90" s="5"/>
      <c r="AE90" s="5"/>
      <c r="AF90" s="5"/>
      <c r="AG90" s="5"/>
      <c r="AH90" s="5"/>
    </row>
    <row r="91" spans="21:34"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21:34"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</row>
    <row r="93" spans="21:34"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</row>
    <row r="94" spans="21:34"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</row>
  </sheetData>
  <phoneticPr fontId="6" type="noConversion"/>
  <pageMargins left="0.75" right="0.75" top="1" bottom="1" header="0.5" footer="0.5"/>
  <headerFooter>
    <oddFooter>&amp;L&amp;"Calibri,Regular"&amp;K000000MSU Mankato Civil Engineering&amp;C&amp;"Calibri,Regular"&amp;K000000&amp;P of &amp;N&amp;R&amp;"Calibri,Regular"&amp;K000000Salt Brine Blending - Cost Model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AQ94"/>
  <sheetViews>
    <sheetView topLeftCell="F52" workbookViewId="0">
      <selection activeCell="O59" sqref="O59:T71"/>
    </sheetView>
  </sheetViews>
  <sheetFormatPr baseColWidth="10" defaultRowHeight="15"/>
  <cols>
    <col min="1" max="1" width="3.5" style="2" customWidth="1"/>
    <col min="2" max="2" width="25" style="2" customWidth="1"/>
    <col min="3" max="3" width="2.83203125" style="2" customWidth="1"/>
    <col min="4" max="4" width="11.83203125" style="2" customWidth="1"/>
    <col min="5" max="5" width="2.83203125" style="2" customWidth="1"/>
    <col min="6" max="6" width="11.83203125" style="2" customWidth="1"/>
    <col min="7" max="7" width="2.83203125" style="2" customWidth="1"/>
    <col min="8" max="8" width="11.83203125" style="2" customWidth="1"/>
    <col min="9" max="9" width="9.83203125" style="2" customWidth="1"/>
    <col min="10" max="12" width="4.83203125" style="2" customWidth="1"/>
    <col min="13" max="24" width="10.83203125" style="2"/>
    <col min="25" max="25" width="17.6640625" style="2" customWidth="1"/>
    <col min="26" max="16384" width="10.83203125" style="2"/>
  </cols>
  <sheetData>
    <row r="1" spans="1:20">
      <c r="A1" s="22" t="s">
        <v>0</v>
      </c>
      <c r="B1" s="22"/>
      <c r="C1" s="22"/>
      <c r="D1" s="22"/>
      <c r="E1" s="22"/>
      <c r="F1" s="24" t="s">
        <v>58</v>
      </c>
      <c r="G1" s="21"/>
      <c r="H1" s="21" t="s">
        <v>2</v>
      </c>
      <c r="I1" s="21"/>
      <c r="J1" s="21"/>
      <c r="K1" s="21"/>
      <c r="L1" s="21"/>
      <c r="N1" s="5" t="s">
        <v>0</v>
      </c>
      <c r="O1" s="7"/>
      <c r="P1" s="7"/>
      <c r="Q1" s="7"/>
      <c r="R1" s="7"/>
      <c r="S1" s="7"/>
      <c r="T1" s="7"/>
    </row>
    <row r="2" spans="1:20" ht="30" customHeight="1">
      <c r="A2" s="23" t="s">
        <v>1</v>
      </c>
      <c r="B2" s="22"/>
      <c r="C2" s="22"/>
      <c r="D2" s="22"/>
      <c r="E2" s="22"/>
      <c r="F2" s="24" t="s">
        <v>59</v>
      </c>
      <c r="G2" s="21"/>
      <c r="H2" s="21" t="s">
        <v>90</v>
      </c>
      <c r="I2" s="21"/>
      <c r="J2" s="21"/>
      <c r="K2" s="21"/>
      <c r="L2" s="21"/>
      <c r="N2" s="5" t="s">
        <v>2</v>
      </c>
      <c r="O2" s="7"/>
      <c r="P2" s="7"/>
      <c r="Q2" s="7"/>
      <c r="R2" s="7"/>
      <c r="S2" s="7"/>
      <c r="T2" s="7"/>
    </row>
    <row r="3" spans="1:20" ht="25" customHeight="1">
      <c r="A3" s="25" t="s">
        <v>61</v>
      </c>
      <c r="B3" s="22"/>
      <c r="C3" s="22"/>
      <c r="D3" s="22"/>
      <c r="E3" s="22"/>
      <c r="F3" s="22"/>
      <c r="G3" s="22"/>
      <c r="H3" s="22"/>
      <c r="I3" s="22"/>
      <c r="J3" s="22"/>
      <c r="K3" s="32" t="s">
        <v>60</v>
      </c>
      <c r="L3" s="32"/>
      <c r="N3" s="5" t="s">
        <v>1</v>
      </c>
      <c r="O3" s="7"/>
      <c r="P3" s="7"/>
      <c r="Q3" s="7"/>
      <c r="R3" s="7"/>
      <c r="S3" s="7"/>
      <c r="T3" s="7"/>
    </row>
    <row r="4" spans="1:20">
      <c r="A4" s="22"/>
      <c r="B4" s="22" t="s">
        <v>3</v>
      </c>
      <c r="C4" s="9"/>
      <c r="D4" s="22" t="s">
        <v>78</v>
      </c>
      <c r="E4" s="9" t="s">
        <v>50</v>
      </c>
      <c r="F4" s="22" t="s">
        <v>79</v>
      </c>
      <c r="G4" s="9"/>
      <c r="H4" s="22" t="s">
        <v>80</v>
      </c>
      <c r="I4" s="22"/>
      <c r="J4" s="32">
        <v>300</v>
      </c>
      <c r="K4" s="32">
        <v>600</v>
      </c>
      <c r="L4" s="32">
        <v>900</v>
      </c>
      <c r="N4" s="7"/>
      <c r="O4" s="7"/>
      <c r="P4" s="7"/>
      <c r="Q4" s="7"/>
      <c r="R4" s="7"/>
      <c r="S4" s="7"/>
      <c r="T4" s="7"/>
    </row>
    <row r="5" spans="1:20">
      <c r="A5" s="22"/>
      <c r="B5" s="22" t="s">
        <v>23</v>
      </c>
      <c r="C5" s="9"/>
      <c r="D5" s="22" t="s">
        <v>22</v>
      </c>
      <c r="E5" s="9" t="s">
        <v>50</v>
      </c>
      <c r="F5" s="22" t="s">
        <v>24</v>
      </c>
      <c r="G5" s="9"/>
      <c r="H5" s="22" t="s">
        <v>25</v>
      </c>
      <c r="I5" s="22"/>
      <c r="J5" s="29">
        <v>1.5</v>
      </c>
      <c r="K5" s="29">
        <v>1</v>
      </c>
      <c r="L5" s="29">
        <v>0.5</v>
      </c>
      <c r="N5" s="7"/>
      <c r="O5" s="7"/>
      <c r="P5" s="7"/>
      <c r="Q5" s="7"/>
      <c r="R5" s="7"/>
      <c r="S5" s="7"/>
      <c r="T5" s="7"/>
    </row>
    <row r="6" spans="1:20">
      <c r="A6" s="22"/>
      <c r="B6" s="22" t="s">
        <v>12</v>
      </c>
      <c r="C6" s="9"/>
      <c r="D6" s="22" t="s">
        <v>14</v>
      </c>
      <c r="E6" s="9" t="s">
        <v>50</v>
      </c>
      <c r="F6" s="22" t="s">
        <v>15</v>
      </c>
      <c r="G6" s="9"/>
      <c r="H6" s="22" t="s">
        <v>13</v>
      </c>
      <c r="I6" s="22"/>
      <c r="J6" s="29">
        <v>1.1000000000000001</v>
      </c>
      <c r="K6" s="29">
        <v>1</v>
      </c>
      <c r="L6" s="29">
        <v>0.9</v>
      </c>
      <c r="N6" s="5"/>
      <c r="O6" s="5" t="s">
        <v>40</v>
      </c>
      <c r="P6" s="5" t="s">
        <v>40</v>
      </c>
      <c r="Q6" s="5" t="s">
        <v>40</v>
      </c>
      <c r="R6" s="5" t="s">
        <v>40</v>
      </c>
      <c r="S6" s="5" t="s">
        <v>40</v>
      </c>
      <c r="T6" s="5" t="s">
        <v>40</v>
      </c>
    </row>
    <row r="7" spans="1:20">
      <c r="A7" s="22"/>
      <c r="B7" s="22" t="s">
        <v>4</v>
      </c>
      <c r="C7" s="10" t="s">
        <v>50</v>
      </c>
      <c r="D7" s="22" t="s">
        <v>27</v>
      </c>
      <c r="E7" s="10" t="s">
        <v>50</v>
      </c>
      <c r="F7" s="22" t="s">
        <v>28</v>
      </c>
      <c r="G7" s="10" t="s">
        <v>50</v>
      </c>
      <c r="H7" s="22" t="s">
        <v>26</v>
      </c>
      <c r="I7" s="22"/>
      <c r="J7" s="30">
        <v>1.25</v>
      </c>
      <c r="K7" s="30">
        <v>1</v>
      </c>
      <c r="L7" s="30">
        <v>0.75</v>
      </c>
      <c r="N7" s="5"/>
      <c r="O7" s="8" t="s">
        <v>47</v>
      </c>
      <c r="P7" s="8" t="s">
        <v>47</v>
      </c>
      <c r="Q7" s="8" t="s">
        <v>47</v>
      </c>
      <c r="R7" s="8" t="s">
        <v>48</v>
      </c>
      <c r="S7" s="8" t="s">
        <v>48</v>
      </c>
      <c r="T7" s="8" t="s">
        <v>48</v>
      </c>
    </row>
    <row r="8" spans="1:20" ht="25" customHeight="1">
      <c r="A8" s="25" t="s">
        <v>5</v>
      </c>
      <c r="B8" s="22"/>
      <c r="C8" s="26"/>
      <c r="D8" s="22"/>
      <c r="E8" s="26"/>
      <c r="F8" s="22"/>
      <c r="G8" s="26"/>
      <c r="H8" s="22"/>
      <c r="I8" s="22"/>
      <c r="J8" s="22"/>
      <c r="K8" s="22"/>
      <c r="L8" s="22"/>
      <c r="N8" s="8" t="s">
        <v>44</v>
      </c>
      <c r="O8" s="12" t="s">
        <v>45</v>
      </c>
      <c r="P8" s="12" t="s">
        <v>45</v>
      </c>
      <c r="Q8" s="12" t="s">
        <v>45</v>
      </c>
      <c r="R8" s="12" t="s">
        <v>46</v>
      </c>
      <c r="S8" s="12" t="s">
        <v>46</v>
      </c>
      <c r="T8" s="12" t="s">
        <v>46</v>
      </c>
    </row>
    <row r="9" spans="1:20">
      <c r="A9" s="22"/>
      <c r="B9" s="22" t="s">
        <v>7</v>
      </c>
      <c r="C9" s="9"/>
      <c r="D9" s="22" t="s">
        <v>16</v>
      </c>
      <c r="E9" s="9" t="s">
        <v>50</v>
      </c>
      <c r="F9" s="22" t="s">
        <v>17</v>
      </c>
      <c r="G9" s="9"/>
      <c r="H9" s="22" t="s">
        <v>66</v>
      </c>
      <c r="I9" s="22"/>
      <c r="J9" s="29">
        <v>1.5</v>
      </c>
      <c r="K9" s="29">
        <v>1</v>
      </c>
      <c r="L9" s="29">
        <v>0.5</v>
      </c>
      <c r="N9" s="13">
        <v>30</v>
      </c>
      <c r="O9" s="13">
        <v>10</v>
      </c>
      <c r="P9" s="13">
        <v>10</v>
      </c>
      <c r="Q9" s="13">
        <v>10</v>
      </c>
      <c r="R9" s="13">
        <v>3.9</v>
      </c>
      <c r="S9" s="13">
        <v>3.9</v>
      </c>
      <c r="T9" s="13">
        <v>3.9</v>
      </c>
    </row>
    <row r="10" spans="1:20">
      <c r="A10" s="22"/>
      <c r="B10" s="22" t="s">
        <v>18</v>
      </c>
      <c r="C10" s="9"/>
      <c r="D10" s="22" t="s">
        <v>19</v>
      </c>
      <c r="E10" s="9" t="s">
        <v>50</v>
      </c>
      <c r="F10" s="22" t="s">
        <v>20</v>
      </c>
      <c r="G10" s="9"/>
      <c r="H10" s="22" t="s">
        <v>21</v>
      </c>
      <c r="I10" s="22"/>
      <c r="J10" s="30">
        <v>1.25</v>
      </c>
      <c r="K10" s="30">
        <v>1</v>
      </c>
      <c r="L10" s="30">
        <v>0.75</v>
      </c>
      <c r="N10" s="13">
        <f>N9-5</f>
        <v>25</v>
      </c>
      <c r="O10" s="13">
        <v>8</v>
      </c>
      <c r="P10" s="13">
        <v>8</v>
      </c>
      <c r="Q10" s="13">
        <v>8</v>
      </c>
      <c r="R10" s="13">
        <v>2.8</v>
      </c>
      <c r="S10" s="13">
        <v>2.8</v>
      </c>
      <c r="T10" s="13">
        <v>2.8</v>
      </c>
    </row>
    <row r="11" spans="1:20" ht="25" customHeight="1">
      <c r="A11" s="25" t="s">
        <v>11</v>
      </c>
      <c r="B11" s="22"/>
      <c r="C11" s="26"/>
      <c r="D11" s="22"/>
      <c r="E11" s="26"/>
      <c r="F11" s="22"/>
      <c r="G11" s="26"/>
      <c r="H11" s="22"/>
      <c r="I11" s="22"/>
      <c r="J11" s="22"/>
      <c r="K11" s="22"/>
      <c r="L11" s="22"/>
      <c r="N11" s="13">
        <f t="shared" ref="N11:N21" si="0">N10-5</f>
        <v>20</v>
      </c>
      <c r="O11" s="13">
        <v>5.8</v>
      </c>
      <c r="P11" s="13">
        <v>5.8</v>
      </c>
      <c r="Q11" s="13">
        <v>5.8</v>
      </c>
      <c r="R11" s="13">
        <v>2.1</v>
      </c>
      <c r="S11" s="13">
        <v>2.1</v>
      </c>
      <c r="T11" s="13">
        <v>2.1</v>
      </c>
    </row>
    <row r="12" spans="1:20">
      <c r="A12" s="22"/>
      <c r="B12" s="22" t="s">
        <v>8</v>
      </c>
      <c r="C12" s="9"/>
      <c r="D12" s="22" t="s">
        <v>29</v>
      </c>
      <c r="E12" s="9" t="s">
        <v>50</v>
      </c>
      <c r="F12" s="22" t="s">
        <v>30</v>
      </c>
      <c r="G12" s="9"/>
      <c r="H12" s="22" t="s">
        <v>31</v>
      </c>
      <c r="I12" s="22"/>
      <c r="J12" s="29">
        <v>1.5</v>
      </c>
      <c r="K12" s="29">
        <v>1</v>
      </c>
      <c r="L12" s="29">
        <v>0.5</v>
      </c>
      <c r="N12" s="13">
        <f t="shared" si="0"/>
        <v>15</v>
      </c>
      <c r="O12" s="13">
        <v>3.9</v>
      </c>
      <c r="P12" s="13">
        <v>3.9</v>
      </c>
      <c r="Q12" s="13">
        <v>3.9</v>
      </c>
      <c r="R12" s="13">
        <v>1.6</v>
      </c>
      <c r="S12" s="13">
        <v>1.6</v>
      </c>
      <c r="T12" s="13">
        <v>1.6</v>
      </c>
    </row>
    <row r="13" spans="1:20">
      <c r="A13" s="22"/>
      <c r="B13" s="22" t="s">
        <v>9</v>
      </c>
      <c r="C13" s="9"/>
      <c r="D13" s="22" t="s">
        <v>32</v>
      </c>
      <c r="E13" s="9" t="s">
        <v>50</v>
      </c>
      <c r="F13" s="22" t="s">
        <v>33</v>
      </c>
      <c r="G13" s="9"/>
      <c r="H13" s="22" t="s">
        <v>34</v>
      </c>
      <c r="I13" s="22"/>
      <c r="J13" s="30">
        <v>1.25</v>
      </c>
      <c r="K13" s="30">
        <v>1</v>
      </c>
      <c r="L13" s="30">
        <v>0.75</v>
      </c>
      <c r="N13" s="13">
        <f t="shared" si="0"/>
        <v>10</v>
      </c>
      <c r="O13" s="13">
        <v>2</v>
      </c>
      <c r="P13" s="13">
        <v>2</v>
      </c>
      <c r="Q13" s="13">
        <v>2</v>
      </c>
      <c r="R13" s="13">
        <v>1.2</v>
      </c>
      <c r="S13" s="13">
        <v>1.2</v>
      </c>
      <c r="T13" s="13">
        <v>1.2</v>
      </c>
    </row>
    <row r="14" spans="1:20">
      <c r="A14" s="22"/>
      <c r="B14" s="22" t="s">
        <v>10</v>
      </c>
      <c r="C14" s="9"/>
      <c r="D14" s="22" t="s">
        <v>88</v>
      </c>
      <c r="E14" s="9" t="s">
        <v>50</v>
      </c>
      <c r="F14" s="22" t="s">
        <v>35</v>
      </c>
      <c r="G14" s="9"/>
      <c r="H14" s="22" t="s">
        <v>89</v>
      </c>
      <c r="I14" s="22"/>
      <c r="J14" s="30">
        <v>1.25</v>
      </c>
      <c r="K14" s="30">
        <v>1</v>
      </c>
      <c r="L14" s="30">
        <v>0.75</v>
      </c>
      <c r="N14" s="13">
        <f t="shared" si="0"/>
        <v>5</v>
      </c>
      <c r="O14" s="13">
        <v>3.4</v>
      </c>
      <c r="P14" s="13">
        <v>3.4</v>
      </c>
      <c r="Q14" s="13">
        <v>3.4</v>
      </c>
      <c r="R14" s="13">
        <v>1.5</v>
      </c>
      <c r="S14" s="13">
        <v>1.5</v>
      </c>
      <c r="T14" s="13">
        <v>1.5</v>
      </c>
    </row>
    <row r="15" spans="1:20" ht="25" customHeight="1">
      <c r="A15" s="25" t="s">
        <v>67</v>
      </c>
      <c r="B15" s="22"/>
      <c r="C15" s="29"/>
      <c r="D15" s="22"/>
      <c r="E15" s="26"/>
      <c r="F15" s="22"/>
      <c r="G15" s="22"/>
      <c r="H15" s="22"/>
      <c r="I15" s="22"/>
      <c r="J15" s="22"/>
      <c r="K15" s="22"/>
      <c r="L15" s="22"/>
      <c r="N15" s="13">
        <f t="shared" si="0"/>
        <v>0</v>
      </c>
      <c r="O15" s="13">
        <v>0.01</v>
      </c>
      <c r="P15" s="13">
        <v>0.01</v>
      </c>
      <c r="Q15" s="13">
        <v>0.01</v>
      </c>
      <c r="R15" s="13">
        <v>0.01</v>
      </c>
      <c r="S15" s="13">
        <v>0.01</v>
      </c>
      <c r="T15" s="13">
        <v>0.01</v>
      </c>
    </row>
    <row r="16" spans="1:20">
      <c r="A16" s="22"/>
      <c r="B16" s="24"/>
      <c r="C16" s="29"/>
      <c r="D16" s="24" t="s">
        <v>68</v>
      </c>
      <c r="E16" s="9"/>
      <c r="F16" s="22"/>
      <c r="G16" s="22"/>
      <c r="H16" s="22"/>
      <c r="I16" s="22"/>
      <c r="J16" s="29">
        <v>2.5</v>
      </c>
      <c r="K16" s="29"/>
      <c r="L16" s="29"/>
      <c r="N16" s="13">
        <f t="shared" si="0"/>
        <v>-5</v>
      </c>
      <c r="O16" s="13">
        <v>0.01</v>
      </c>
      <c r="P16" s="13">
        <v>0.01</v>
      </c>
      <c r="Q16" s="13">
        <v>0.01</v>
      </c>
      <c r="R16" s="13">
        <v>0.01</v>
      </c>
      <c r="S16" s="13">
        <v>0.01</v>
      </c>
      <c r="T16" s="13">
        <v>0.01</v>
      </c>
    </row>
    <row r="17" spans="1:20">
      <c r="A17" s="22"/>
      <c r="B17" s="24"/>
      <c r="C17" s="29"/>
      <c r="D17" s="24" t="s">
        <v>75</v>
      </c>
      <c r="E17" s="9"/>
      <c r="F17" s="22"/>
      <c r="G17" s="22"/>
      <c r="H17" s="22"/>
      <c r="I17" s="22"/>
      <c r="J17" s="29">
        <v>2</v>
      </c>
      <c r="K17" s="29"/>
      <c r="L17" s="29"/>
      <c r="N17" s="13">
        <f t="shared" si="0"/>
        <v>-10</v>
      </c>
      <c r="O17" s="13">
        <v>0.01</v>
      </c>
      <c r="P17" s="13">
        <v>0.01</v>
      </c>
      <c r="Q17" s="13">
        <v>0.01</v>
      </c>
      <c r="R17" s="13">
        <v>0.01</v>
      </c>
      <c r="S17" s="13">
        <v>0.01</v>
      </c>
      <c r="T17" s="13">
        <v>0.01</v>
      </c>
    </row>
    <row r="18" spans="1:20">
      <c r="A18" s="22"/>
      <c r="B18" s="24"/>
      <c r="C18" s="29"/>
      <c r="D18" s="24" t="s">
        <v>76</v>
      </c>
      <c r="E18" s="9"/>
      <c r="F18" s="22"/>
      <c r="G18" s="22"/>
      <c r="H18" s="22"/>
      <c r="I18" s="22"/>
      <c r="J18" s="29">
        <v>1.5</v>
      </c>
      <c r="K18" s="29"/>
      <c r="L18" s="29"/>
      <c r="N18" s="13">
        <f t="shared" si="0"/>
        <v>-15</v>
      </c>
      <c r="O18" s="13">
        <v>0.01</v>
      </c>
      <c r="P18" s="13">
        <v>0.01</v>
      </c>
      <c r="Q18" s="13">
        <v>0.01</v>
      </c>
      <c r="R18" s="13">
        <v>0.01</v>
      </c>
      <c r="S18" s="13">
        <v>0.01</v>
      </c>
      <c r="T18" s="13">
        <v>0.01</v>
      </c>
    </row>
    <row r="19" spans="1:20">
      <c r="A19" s="22"/>
      <c r="B19" s="24"/>
      <c r="C19" s="29"/>
      <c r="D19" s="24" t="s">
        <v>69</v>
      </c>
      <c r="E19" s="9" t="s">
        <v>50</v>
      </c>
      <c r="F19" s="22" t="s">
        <v>77</v>
      </c>
      <c r="G19" s="22"/>
      <c r="H19" s="22"/>
      <c r="I19" s="22"/>
      <c r="J19" s="29">
        <v>1</v>
      </c>
      <c r="K19" s="29"/>
      <c r="L19" s="29"/>
      <c r="N19" s="13">
        <f t="shared" si="0"/>
        <v>-20</v>
      </c>
      <c r="O19" s="13">
        <v>0.01</v>
      </c>
      <c r="P19" s="13">
        <v>0.01</v>
      </c>
      <c r="Q19" s="13">
        <v>0.01</v>
      </c>
      <c r="R19" s="13">
        <v>0.01</v>
      </c>
      <c r="S19" s="13">
        <v>0.01</v>
      </c>
      <c r="T19" s="13">
        <v>0.01</v>
      </c>
    </row>
    <row r="20" spans="1:20">
      <c r="A20" s="22"/>
      <c r="B20" s="24"/>
      <c r="C20" s="29"/>
      <c r="D20" s="24" t="s">
        <v>70</v>
      </c>
      <c r="E20" s="9"/>
      <c r="F20" s="22"/>
      <c r="G20" s="22"/>
      <c r="H20" s="22"/>
      <c r="I20" s="22"/>
      <c r="J20" s="30">
        <v>0.75</v>
      </c>
      <c r="K20" s="29"/>
      <c r="L20" s="29"/>
      <c r="N20" s="13">
        <f t="shared" si="0"/>
        <v>-25</v>
      </c>
      <c r="O20" s="13">
        <v>0.01</v>
      </c>
      <c r="P20" s="13">
        <v>0.01</v>
      </c>
      <c r="Q20" s="13">
        <v>0.01</v>
      </c>
      <c r="R20" s="13">
        <v>0.01</v>
      </c>
      <c r="S20" s="13">
        <v>0.01</v>
      </c>
      <c r="T20" s="13">
        <v>0.01</v>
      </c>
    </row>
    <row r="21" spans="1:20">
      <c r="A21" s="22"/>
      <c r="B21" s="22"/>
      <c r="C21" s="29"/>
      <c r="D21" s="24" t="s">
        <v>71</v>
      </c>
      <c r="E21" s="9"/>
      <c r="F21" s="22"/>
      <c r="G21" s="22"/>
      <c r="H21" s="22"/>
      <c r="I21" s="22"/>
      <c r="J21" s="30">
        <v>0.5</v>
      </c>
      <c r="K21" s="30"/>
      <c r="L21" s="30"/>
      <c r="N21" s="13">
        <f t="shared" si="0"/>
        <v>-30</v>
      </c>
      <c r="O21" s="13">
        <v>0.01</v>
      </c>
      <c r="P21" s="13">
        <v>0.01</v>
      </c>
      <c r="Q21" s="13">
        <v>0.01</v>
      </c>
      <c r="R21" s="13">
        <v>0.01</v>
      </c>
      <c r="S21" s="13">
        <v>0.01</v>
      </c>
      <c r="T21" s="13">
        <v>0.01</v>
      </c>
    </row>
    <row r="22" spans="1:20" ht="10" customHeight="1">
      <c r="A22" s="22"/>
      <c r="B22" s="22"/>
      <c r="C22" s="29"/>
      <c r="D22" s="24"/>
      <c r="E22" s="26"/>
      <c r="F22" s="22"/>
      <c r="G22" s="22"/>
      <c r="H22" s="22"/>
      <c r="I22" s="22"/>
      <c r="J22" s="30"/>
      <c r="K22" s="30"/>
      <c r="L22" s="30"/>
      <c r="N22" s="7"/>
      <c r="O22" s="13"/>
      <c r="P22" s="13"/>
      <c r="Q22" s="13"/>
      <c r="R22" s="13"/>
      <c r="S22" s="13"/>
      <c r="T22" s="13"/>
    </row>
    <row r="23" spans="1:20" ht="24">
      <c r="A23" s="25" t="s">
        <v>6</v>
      </c>
      <c r="B23" s="22"/>
      <c r="C23" s="9"/>
      <c r="D23" s="22" t="s">
        <v>72</v>
      </c>
      <c r="E23" s="11" t="s">
        <v>50</v>
      </c>
      <c r="F23" s="22" t="s">
        <v>73</v>
      </c>
      <c r="G23" s="9"/>
      <c r="H23" s="22" t="s">
        <v>74</v>
      </c>
      <c r="I23" s="22"/>
      <c r="J23" s="30">
        <v>1.25</v>
      </c>
      <c r="K23" s="30">
        <v>1</v>
      </c>
      <c r="L23" s="30">
        <v>0.75</v>
      </c>
      <c r="N23" s="14" t="s">
        <v>49</v>
      </c>
      <c r="O23" s="8">
        <v>1</v>
      </c>
      <c r="P23" s="8">
        <v>1</v>
      </c>
      <c r="Q23" s="8">
        <v>1</v>
      </c>
      <c r="R23" s="8">
        <v>1</v>
      </c>
      <c r="S23" s="8">
        <v>1</v>
      </c>
      <c r="T23" s="8">
        <v>1</v>
      </c>
    </row>
    <row r="24" spans="1:20" ht="25" customHeight="1">
      <c r="A24" s="25" t="s">
        <v>36</v>
      </c>
      <c r="B24" s="22"/>
      <c r="C24" s="29"/>
      <c r="D24" s="22"/>
      <c r="E24" s="28"/>
      <c r="F24" s="22"/>
      <c r="G24" s="22"/>
      <c r="H24" s="22"/>
      <c r="I24" s="22"/>
      <c r="J24" s="22"/>
      <c r="K24" s="22"/>
      <c r="L24" s="22"/>
      <c r="N24" s="14" t="s">
        <v>51</v>
      </c>
      <c r="O24" s="8">
        <f>IF('Repeat Time'!$C$4="Y",'Repeat Time'!$J$4,'Repeat Time'!$K$4)</f>
        <v>600</v>
      </c>
      <c r="P24" s="8">
        <f>'Repeat Time'!$K$4</f>
        <v>600</v>
      </c>
      <c r="Q24" s="8">
        <f>IF('Repeat Time'!$C$4="Y",'Repeat Time'!$L$4,'Repeat Time'!$K$4)</f>
        <v>600</v>
      </c>
      <c r="R24" s="8">
        <f>IF('Repeat Time'!$C$39="Y",'Repeat Time'!$J$39,'Repeat Time'!$K$39)</f>
        <v>20</v>
      </c>
      <c r="S24" s="8">
        <f>'Repeat Time'!$K$39</f>
        <v>20</v>
      </c>
      <c r="T24" s="8">
        <f>IF('Repeat Time'!$C$39="Y",'Repeat Time'!$L$39,'Repeat Time'!$K$39)</f>
        <v>20</v>
      </c>
    </row>
    <row r="25" spans="1:20" ht="24">
      <c r="A25" s="22"/>
      <c r="B25" s="22" t="s">
        <v>65</v>
      </c>
      <c r="C25" s="9"/>
      <c r="D25" s="22" t="s">
        <v>55</v>
      </c>
      <c r="E25" s="9" t="s">
        <v>50</v>
      </c>
      <c r="F25" s="22" t="s">
        <v>57</v>
      </c>
      <c r="G25" s="9"/>
      <c r="H25" s="22" t="s">
        <v>56</v>
      </c>
      <c r="I25" s="22"/>
      <c r="J25" s="29">
        <v>1.5</v>
      </c>
      <c r="K25" s="29">
        <v>1</v>
      </c>
      <c r="L25" s="29">
        <v>0.5</v>
      </c>
      <c r="N25" s="14" t="s">
        <v>52</v>
      </c>
      <c r="O25" s="15">
        <f>'Repeat Time'!$F29</f>
        <v>75</v>
      </c>
      <c r="P25" s="15">
        <f>'Repeat Time'!$F29</f>
        <v>75</v>
      </c>
      <c r="Q25" s="15">
        <f>'Repeat Time'!$F29</f>
        <v>75</v>
      </c>
      <c r="R25" s="34">
        <f>$F37</f>
        <v>0.11</v>
      </c>
      <c r="S25" s="34">
        <f t="shared" ref="S25:T25" si="1">$F37</f>
        <v>0.11</v>
      </c>
      <c r="T25" s="34">
        <f t="shared" si="1"/>
        <v>0.11</v>
      </c>
    </row>
    <row r="26" spans="1:20" ht="24">
      <c r="A26" s="22"/>
      <c r="B26" s="22" t="s">
        <v>64</v>
      </c>
      <c r="C26" s="9"/>
      <c r="D26" s="22" t="s">
        <v>55</v>
      </c>
      <c r="E26" s="9" t="s">
        <v>50</v>
      </c>
      <c r="F26" s="22" t="s">
        <v>57</v>
      </c>
      <c r="G26" s="9"/>
      <c r="H26" s="22" t="s">
        <v>56</v>
      </c>
      <c r="I26" s="22"/>
      <c r="J26" s="30">
        <v>1.25</v>
      </c>
      <c r="K26" s="30">
        <v>1</v>
      </c>
      <c r="L26" s="30">
        <v>0.75</v>
      </c>
      <c r="N26" s="14" t="s">
        <v>53</v>
      </c>
      <c r="O26" s="16">
        <v>9.1999999999999993</v>
      </c>
      <c r="P26" s="16">
        <v>9.1999999999999993</v>
      </c>
      <c r="Q26" s="16">
        <v>9.1999999999999993</v>
      </c>
      <c r="R26" s="7"/>
      <c r="S26" s="7"/>
      <c r="T26" s="7"/>
    </row>
    <row r="27" spans="1:20" ht="24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N27" s="14" t="s">
        <v>54</v>
      </c>
      <c r="O27" s="16"/>
      <c r="P27" s="5"/>
      <c r="Q27" s="5"/>
      <c r="R27" s="7">
        <v>3.7</v>
      </c>
      <c r="S27" s="7">
        <v>3.7</v>
      </c>
      <c r="T27" s="7">
        <v>3.7</v>
      </c>
    </row>
    <row r="28" spans="1:20">
      <c r="A28" s="25" t="s">
        <v>62</v>
      </c>
      <c r="B28" s="22"/>
      <c r="C28" s="22"/>
      <c r="D28" s="22"/>
      <c r="E28" s="22"/>
      <c r="F28" s="25" t="s">
        <v>41</v>
      </c>
      <c r="G28" s="22"/>
      <c r="H28" s="22"/>
      <c r="I28" s="22"/>
      <c r="J28" s="22"/>
      <c r="K28" s="22"/>
      <c r="L28" s="22"/>
      <c r="N28" s="7"/>
      <c r="O28" s="7"/>
      <c r="P28" s="7"/>
      <c r="Q28" s="7"/>
      <c r="R28" s="7"/>
      <c r="S28" s="7"/>
      <c r="T28" s="7"/>
    </row>
    <row r="29" spans="1:20">
      <c r="A29" s="9" t="s">
        <v>50</v>
      </c>
      <c r="B29" s="22" t="s">
        <v>37</v>
      </c>
      <c r="C29" s="27" t="s">
        <v>40</v>
      </c>
      <c r="D29" s="22"/>
      <c r="E29" s="22"/>
      <c r="F29" s="4">
        <v>75</v>
      </c>
      <c r="G29" s="22" t="s">
        <v>42</v>
      </c>
      <c r="H29" s="22"/>
      <c r="I29" s="22"/>
      <c r="J29" s="22"/>
      <c r="K29" s="22"/>
      <c r="L29" s="22"/>
      <c r="N29" s="7"/>
      <c r="O29" s="7"/>
      <c r="P29" s="7"/>
      <c r="Q29" s="7"/>
      <c r="R29" s="7"/>
      <c r="S29" s="7"/>
      <c r="T29" s="7"/>
    </row>
    <row r="30" spans="1:20" ht="51">
      <c r="A30" s="9"/>
      <c r="B30" s="22"/>
      <c r="C30" s="27"/>
      <c r="D30" s="22"/>
      <c r="E30" s="22"/>
      <c r="F30" s="22"/>
      <c r="G30" s="22"/>
      <c r="H30" s="22"/>
      <c r="I30" s="22"/>
      <c r="J30" s="22"/>
      <c r="K30" s="22"/>
      <c r="L30" s="22"/>
      <c r="N30" s="8" t="s">
        <v>44</v>
      </c>
      <c r="O30" s="12" t="str">
        <f>O8</f>
        <v>Rock Salt</v>
      </c>
      <c r="P30" s="12" t="str">
        <f t="shared" ref="P30:Q30" si="2">P8</f>
        <v>Rock Salt</v>
      </c>
      <c r="Q30" s="12" t="str">
        <f t="shared" si="2"/>
        <v>Rock Salt</v>
      </c>
      <c r="R30" s="12" t="str">
        <f>R8</f>
        <v>Salt Brine</v>
      </c>
      <c r="S30" s="12" t="str">
        <f t="shared" ref="S30:T30" si="3">S8</f>
        <v>Salt Brine</v>
      </c>
      <c r="T30" s="12" t="str">
        <f t="shared" si="3"/>
        <v>Salt Brine</v>
      </c>
    </row>
    <row r="31" spans="1:20">
      <c r="A31" s="9"/>
      <c r="B31" s="22"/>
      <c r="C31" s="27"/>
      <c r="D31" s="22"/>
      <c r="E31" s="22"/>
      <c r="F31" s="22"/>
      <c r="G31" s="22"/>
      <c r="H31" s="22"/>
      <c r="I31" s="22"/>
      <c r="J31" s="22"/>
      <c r="K31" s="22"/>
      <c r="L31" s="22"/>
      <c r="N31" s="7"/>
      <c r="O31" s="5" t="s">
        <v>40</v>
      </c>
      <c r="P31" s="5" t="s">
        <v>40</v>
      </c>
      <c r="Q31" s="5" t="s">
        <v>40</v>
      </c>
      <c r="R31" s="5" t="s">
        <v>40</v>
      </c>
      <c r="S31" s="5" t="s">
        <v>40</v>
      </c>
      <c r="T31" s="5" t="s">
        <v>40</v>
      </c>
    </row>
    <row r="32" spans="1:20">
      <c r="A32" s="9"/>
      <c r="B32" s="22"/>
      <c r="C32" s="27"/>
      <c r="D32" s="22"/>
      <c r="E32" s="22"/>
      <c r="F32" s="22"/>
      <c r="G32" s="22"/>
      <c r="H32" s="22"/>
      <c r="I32" s="22"/>
      <c r="J32" s="22"/>
      <c r="K32" s="22"/>
      <c r="L32" s="22"/>
      <c r="N32" s="7"/>
      <c r="O32" s="8" t="s">
        <v>47</v>
      </c>
      <c r="P32" s="8" t="s">
        <v>47</v>
      </c>
      <c r="Q32" s="8" t="s">
        <v>47</v>
      </c>
      <c r="R32" s="8" t="s">
        <v>48</v>
      </c>
      <c r="S32" s="8" t="s">
        <v>48</v>
      </c>
      <c r="T32" s="8" t="s">
        <v>48</v>
      </c>
    </row>
    <row r="33" spans="1:20">
      <c r="A33" s="9"/>
      <c r="B33" s="22"/>
      <c r="C33" s="27"/>
      <c r="D33" s="22"/>
      <c r="E33" s="22"/>
      <c r="F33" s="22"/>
      <c r="G33" s="22"/>
      <c r="H33" s="22"/>
      <c r="I33" s="22"/>
      <c r="J33" s="22"/>
      <c r="K33" s="22"/>
      <c r="L33" s="22"/>
      <c r="N33" s="19" t="str">
        <f>'Repeat Time'!$A3</f>
        <v>Application Factors - Select levels by placing a "Y" in the appropriate blocks.</v>
      </c>
      <c r="O33" s="7"/>
      <c r="P33" s="7"/>
      <c r="Q33" s="7"/>
      <c r="R33" s="7"/>
      <c r="S33" s="7"/>
      <c r="T33" s="7"/>
    </row>
    <row r="34" spans="1:20">
      <c r="A34" s="9"/>
      <c r="B34" s="22"/>
      <c r="C34" s="27"/>
      <c r="D34" s="22"/>
      <c r="E34" s="22"/>
      <c r="F34" s="22"/>
      <c r="G34" s="22"/>
      <c r="H34" s="22"/>
      <c r="I34" s="22"/>
      <c r="J34" s="22"/>
      <c r="K34" s="22"/>
      <c r="L34" s="22"/>
      <c r="N34" s="18" t="str">
        <f>'Repeat Time'!$B5</f>
        <v>Ice Thickness (inches)</v>
      </c>
      <c r="O34" s="20">
        <f>IF($C5="Y",$J5,$K5)</f>
        <v>1</v>
      </c>
      <c r="P34" s="20">
        <f>$K5</f>
        <v>1</v>
      </c>
      <c r="Q34" s="20">
        <f>IF($G5="Y",$L5,$K5)</f>
        <v>1</v>
      </c>
      <c r="R34" s="20">
        <f>IF($C5="Y",$J5,$K5)</f>
        <v>1</v>
      </c>
      <c r="S34" s="20">
        <f>$K5</f>
        <v>1</v>
      </c>
      <c r="T34" s="20">
        <f>IF($G5="Y",$L5,$K5)</f>
        <v>1</v>
      </c>
    </row>
    <row r="35" spans="1:20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N35" s="18" t="str">
        <f>'Repeat Time'!$B6</f>
        <v>Temperature Movement</v>
      </c>
      <c r="O35" s="20">
        <f t="shared" ref="O35:O43" si="4">IF($C6="Y",$J6,$K6)</f>
        <v>1</v>
      </c>
      <c r="P35" s="20">
        <f t="shared" ref="P35:P43" si="5">$K6</f>
        <v>1</v>
      </c>
      <c r="Q35" s="20">
        <f t="shared" ref="Q35:Q43" si="6">IF($G6="Y",$L6,$K6)</f>
        <v>1</v>
      </c>
      <c r="R35" s="20">
        <f t="shared" ref="R35:R43" si="7">IF($C6="Y",$J6,$K6)</f>
        <v>1</v>
      </c>
      <c r="S35" s="20">
        <f t="shared" ref="S35:S43" si="8">$K6</f>
        <v>1</v>
      </c>
      <c r="T35" s="20">
        <f t="shared" ref="T35:T43" si="9">IF($G6="Y",$L6,$K6)</f>
        <v>1</v>
      </c>
    </row>
    <row r="36" spans="1:20">
      <c r="A36" s="3" t="s">
        <v>63</v>
      </c>
      <c r="B36" s="22"/>
      <c r="C36" s="22"/>
      <c r="D36" s="22"/>
      <c r="E36" s="22"/>
      <c r="F36" s="25" t="s">
        <v>41</v>
      </c>
      <c r="G36" s="22"/>
      <c r="H36" s="22"/>
      <c r="I36" s="22"/>
      <c r="J36" s="22"/>
      <c r="K36" s="22"/>
      <c r="L36" s="22"/>
      <c r="N36" s="18" t="str">
        <f>'Repeat Time'!$B7</f>
        <v>Repeat Time</v>
      </c>
      <c r="O36" s="20">
        <f t="shared" si="4"/>
        <v>1.25</v>
      </c>
      <c r="P36" s="20">
        <f t="shared" si="5"/>
        <v>1</v>
      </c>
      <c r="Q36" s="20">
        <f t="shared" si="6"/>
        <v>0.75</v>
      </c>
      <c r="R36" s="20">
        <f t="shared" si="7"/>
        <v>1.25</v>
      </c>
      <c r="S36" s="20">
        <f t="shared" si="8"/>
        <v>1</v>
      </c>
      <c r="T36" s="20">
        <f t="shared" si="9"/>
        <v>0.75</v>
      </c>
    </row>
    <row r="37" spans="1:20">
      <c r="A37" s="9" t="s">
        <v>50</v>
      </c>
      <c r="B37" s="22" t="s">
        <v>38</v>
      </c>
      <c r="C37" s="27" t="s">
        <v>39</v>
      </c>
      <c r="D37" s="22"/>
      <c r="E37" s="22"/>
      <c r="F37" s="4">
        <v>0.11</v>
      </c>
      <c r="G37" s="22" t="s">
        <v>43</v>
      </c>
      <c r="H37" s="22"/>
      <c r="I37" s="22"/>
      <c r="J37" s="22"/>
      <c r="K37" s="22"/>
      <c r="L37" s="22"/>
      <c r="N37" s="19" t="str">
        <f>'Repeat Time'!$A8</f>
        <v>Roadway Surface Factors</v>
      </c>
      <c r="O37" s="20"/>
      <c r="P37" s="20"/>
      <c r="Q37" s="20"/>
      <c r="R37" s="20"/>
      <c r="S37" s="20"/>
      <c r="T37" s="20"/>
    </row>
    <row r="38" spans="1:20">
      <c r="A38" s="9"/>
      <c r="B38" s="22"/>
      <c r="C38" s="27"/>
      <c r="D38" s="22"/>
      <c r="E38" s="22"/>
      <c r="F38" s="22"/>
      <c r="G38" s="22"/>
      <c r="H38" s="22"/>
      <c r="I38" s="22"/>
      <c r="J38" s="22"/>
      <c r="K38" s="22"/>
      <c r="L38" s="22"/>
      <c r="N38" s="18" t="str">
        <f>'Repeat Time'!$B9</f>
        <v>Pavement Material</v>
      </c>
      <c r="O38" s="20">
        <f t="shared" si="4"/>
        <v>1</v>
      </c>
      <c r="P38" s="20">
        <f t="shared" si="5"/>
        <v>1</v>
      </c>
      <c r="Q38" s="20">
        <f t="shared" si="6"/>
        <v>1</v>
      </c>
      <c r="R38" s="20">
        <f t="shared" si="7"/>
        <v>1</v>
      </c>
      <c r="S38" s="20">
        <f t="shared" si="8"/>
        <v>1</v>
      </c>
      <c r="T38" s="20">
        <f t="shared" si="9"/>
        <v>1</v>
      </c>
    </row>
    <row r="39" spans="1:20">
      <c r="A39" s="9"/>
      <c r="B39" s="22" t="s">
        <v>3</v>
      </c>
      <c r="C39" s="9"/>
      <c r="D39" s="22" t="s">
        <v>83</v>
      </c>
      <c r="E39" s="9" t="s">
        <v>50</v>
      </c>
      <c r="F39" s="22" t="s">
        <v>84</v>
      </c>
      <c r="G39" s="9"/>
      <c r="H39" s="22" t="s">
        <v>85</v>
      </c>
      <c r="I39" s="22"/>
      <c r="J39" s="32">
        <v>10</v>
      </c>
      <c r="K39" s="32">
        <v>20</v>
      </c>
      <c r="L39" s="32">
        <v>30</v>
      </c>
      <c r="N39" s="18" t="str">
        <f>'Repeat Time'!$B10</f>
        <v>Pavement Surface Age</v>
      </c>
      <c r="O39" s="20">
        <f t="shared" si="4"/>
        <v>1</v>
      </c>
      <c r="P39" s="20">
        <f t="shared" si="5"/>
        <v>1</v>
      </c>
      <c r="Q39" s="20">
        <f t="shared" si="6"/>
        <v>1</v>
      </c>
      <c r="R39" s="20">
        <f t="shared" si="7"/>
        <v>1</v>
      </c>
      <c r="S39" s="20">
        <f t="shared" si="8"/>
        <v>1</v>
      </c>
      <c r="T39" s="20">
        <f t="shared" si="9"/>
        <v>1</v>
      </c>
    </row>
    <row r="40" spans="1:20">
      <c r="A40" s="10"/>
      <c r="B40" s="22" t="s">
        <v>86</v>
      </c>
      <c r="C40" s="27"/>
      <c r="D40" s="22"/>
      <c r="E40" s="22"/>
      <c r="F40" s="22"/>
      <c r="G40" s="22"/>
      <c r="H40" s="22"/>
      <c r="I40" s="22"/>
      <c r="J40" s="22"/>
      <c r="K40" s="22"/>
      <c r="L40" s="22"/>
      <c r="N40" s="19" t="str">
        <f>'Repeat Time'!$A11</f>
        <v>Weather Factors</v>
      </c>
      <c r="O40" s="20"/>
      <c r="P40" s="20"/>
      <c r="Q40" s="20"/>
      <c r="R40" s="20"/>
      <c r="S40" s="20"/>
      <c r="T40" s="20"/>
    </row>
    <row r="41" spans="1:20">
      <c r="A41" s="9"/>
      <c r="B41" s="22"/>
      <c r="C41" s="27"/>
      <c r="D41" s="22"/>
      <c r="E41" s="22"/>
      <c r="F41" s="22"/>
      <c r="G41" s="22"/>
      <c r="H41" s="22"/>
      <c r="I41" s="22"/>
      <c r="J41" s="22"/>
      <c r="K41" s="22"/>
      <c r="L41" s="22"/>
      <c r="N41" s="18" t="str">
        <f>'Repeat Time'!$B12</f>
        <v>Sun Condition</v>
      </c>
      <c r="O41" s="20">
        <f t="shared" si="4"/>
        <v>1</v>
      </c>
      <c r="P41" s="20">
        <f t="shared" si="5"/>
        <v>1</v>
      </c>
      <c r="Q41" s="20">
        <f t="shared" si="6"/>
        <v>1</v>
      </c>
      <c r="R41" s="20">
        <f t="shared" si="7"/>
        <v>1</v>
      </c>
      <c r="S41" s="20">
        <f t="shared" si="8"/>
        <v>1</v>
      </c>
      <c r="T41" s="20">
        <f t="shared" si="9"/>
        <v>1</v>
      </c>
    </row>
    <row r="42" spans="1:20">
      <c r="A42" s="9"/>
      <c r="B42" s="22"/>
      <c r="C42" s="27"/>
      <c r="D42" s="22"/>
      <c r="E42" s="22"/>
      <c r="F42" s="22"/>
      <c r="G42" s="22"/>
      <c r="H42" s="22"/>
      <c r="I42" s="22"/>
      <c r="J42" s="22"/>
      <c r="K42" s="22"/>
      <c r="L42" s="22"/>
      <c r="N42" s="18" t="str">
        <f>'Repeat Time'!$B13</f>
        <v>Wind Condition</v>
      </c>
      <c r="O42" s="20">
        <f t="shared" si="4"/>
        <v>1</v>
      </c>
      <c r="P42" s="20">
        <f t="shared" si="5"/>
        <v>1</v>
      </c>
      <c r="Q42" s="20">
        <f t="shared" si="6"/>
        <v>1</v>
      </c>
      <c r="R42" s="20">
        <f t="shared" si="7"/>
        <v>1</v>
      </c>
      <c r="S42" s="20">
        <f t="shared" si="8"/>
        <v>1</v>
      </c>
      <c r="T42" s="20">
        <f t="shared" si="9"/>
        <v>1</v>
      </c>
    </row>
    <row r="43" spans="1:20">
      <c r="A43" s="9"/>
      <c r="B43" s="22"/>
      <c r="C43" s="27"/>
      <c r="D43" s="22"/>
      <c r="E43" s="22"/>
      <c r="F43" s="22"/>
      <c r="G43" s="22"/>
      <c r="H43" s="22"/>
      <c r="I43" s="22"/>
      <c r="J43" s="22"/>
      <c r="K43" s="22"/>
      <c r="L43" s="22"/>
      <c r="N43" s="18" t="str">
        <f>'Repeat Time'!$B14</f>
        <v>Roadway Shade</v>
      </c>
      <c r="O43" s="20">
        <f t="shared" si="4"/>
        <v>1</v>
      </c>
      <c r="P43" s="20">
        <f t="shared" si="5"/>
        <v>1</v>
      </c>
      <c r="Q43" s="20">
        <f t="shared" si="6"/>
        <v>1</v>
      </c>
      <c r="R43" s="20">
        <f t="shared" si="7"/>
        <v>1</v>
      </c>
      <c r="S43" s="20">
        <f t="shared" si="8"/>
        <v>1</v>
      </c>
      <c r="T43" s="20">
        <f t="shared" si="9"/>
        <v>1</v>
      </c>
    </row>
    <row r="44" spans="1:20">
      <c r="N44" s="19" t="str">
        <f>'Repeat Time'!$A23</f>
        <v>Truck Proportion</v>
      </c>
      <c r="O44" s="20">
        <f>IF($C23="Y",$J23,$K23)</f>
        <v>1</v>
      </c>
      <c r="P44" s="20">
        <f>$K23</f>
        <v>1</v>
      </c>
      <c r="Q44" s="20">
        <f>IF($G23="Y",$L23,$K23)</f>
        <v>1</v>
      </c>
      <c r="R44" s="20">
        <f>IF($C23="Y",$J23,$K23)</f>
        <v>1</v>
      </c>
      <c r="S44" s="20">
        <f>$K23</f>
        <v>1</v>
      </c>
      <c r="T44" s="20">
        <f>IF($G23="Y",$L23,$K23)</f>
        <v>1</v>
      </c>
    </row>
    <row r="45" spans="1:20">
      <c r="N45" s="19" t="str">
        <f>'Repeat Time'!$A24</f>
        <v>Environmental Factors</v>
      </c>
      <c r="O45" s="20"/>
      <c r="P45" s="20"/>
      <c r="Q45" s="20"/>
      <c r="R45" s="20"/>
      <c r="S45" s="20"/>
      <c r="T45" s="20"/>
    </row>
    <row r="46" spans="1:20">
      <c r="N46" s="7" t="str">
        <f>'Repeat Time'!$B25</f>
        <v>Corrosion Sensitve Struct.</v>
      </c>
      <c r="O46" s="20">
        <f t="shared" ref="O46:O47" si="10">IF($C25="Y",$J25,$K25)</f>
        <v>1</v>
      </c>
      <c r="P46" s="20">
        <f t="shared" ref="P46:P47" si="11">$K25</f>
        <v>1</v>
      </c>
      <c r="Q46" s="20">
        <f t="shared" ref="Q46:Q47" si="12">IF($G25="Y",$L25,$K25)</f>
        <v>1</v>
      </c>
      <c r="R46" s="20">
        <f t="shared" ref="R46:R47" si="13">IF($C25="Y",$J25,$K25)</f>
        <v>1</v>
      </c>
      <c r="S46" s="20">
        <f t="shared" ref="S46:S47" si="14">$K25</f>
        <v>1</v>
      </c>
      <c r="T46" s="20">
        <f t="shared" ref="T46:T47" si="15">IF($G25="Y",$L25,$K25)</f>
        <v>1</v>
      </c>
    </row>
    <row r="47" spans="1:20">
      <c r="N47" s="7" t="str">
        <f>'Repeat Time'!$B26</f>
        <v>Environmentally Sensitive</v>
      </c>
      <c r="O47" s="20">
        <f t="shared" si="10"/>
        <v>1</v>
      </c>
      <c r="P47" s="20">
        <f t="shared" si="11"/>
        <v>1</v>
      </c>
      <c r="Q47" s="20">
        <f t="shared" si="12"/>
        <v>1</v>
      </c>
      <c r="R47" s="20">
        <f t="shared" si="13"/>
        <v>1</v>
      </c>
      <c r="S47" s="20">
        <f t="shared" si="14"/>
        <v>1</v>
      </c>
      <c r="T47" s="20">
        <f t="shared" si="15"/>
        <v>1</v>
      </c>
    </row>
    <row r="48" spans="1:20">
      <c r="N48" s="19" t="str">
        <f>A15</f>
        <v>Roadway Volume (ADT)</v>
      </c>
      <c r="O48" s="20">
        <f>1/$J19</f>
        <v>1</v>
      </c>
      <c r="P48" s="20">
        <f t="shared" ref="P48:T48" si="16">1/$J19</f>
        <v>1</v>
      </c>
      <c r="Q48" s="20">
        <f t="shared" si="16"/>
        <v>1</v>
      </c>
      <c r="R48" s="20">
        <f t="shared" si="16"/>
        <v>1</v>
      </c>
      <c r="S48" s="20">
        <f t="shared" si="16"/>
        <v>1</v>
      </c>
      <c r="T48" s="20">
        <f t="shared" si="16"/>
        <v>1</v>
      </c>
    </row>
    <row r="49" spans="14:43">
      <c r="N49" s="2" t="s">
        <v>87</v>
      </c>
      <c r="O49" s="20">
        <f>O34*O35*O36*O38*O39*O41*O42*O43*O44*O46*O47*O48</f>
        <v>1.25</v>
      </c>
      <c r="P49" s="20">
        <f t="shared" ref="P49:T49" si="17">P34*P35*P36*P38*P39*P41*P42*P43*P44*P46*P47*P48</f>
        <v>1</v>
      </c>
      <c r="Q49" s="20">
        <f t="shared" si="17"/>
        <v>0.75</v>
      </c>
      <c r="R49" s="20">
        <f t="shared" si="17"/>
        <v>1.25</v>
      </c>
      <c r="S49" s="20">
        <f t="shared" si="17"/>
        <v>1</v>
      </c>
      <c r="T49" s="20">
        <f t="shared" si="17"/>
        <v>0.75</v>
      </c>
    </row>
    <row r="50" spans="14:43" ht="59" customHeight="1">
      <c r="N50" s="18"/>
      <c r="O50" s="20"/>
      <c r="P50" s="20"/>
      <c r="Q50" s="20"/>
      <c r="R50" s="20"/>
      <c r="S50" s="20"/>
      <c r="T50" s="20"/>
    </row>
    <row r="51" spans="14:43">
      <c r="Y51" s="18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</row>
    <row r="52" spans="14:43">
      <c r="Y52" s="18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</row>
    <row r="53" spans="14:43"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</row>
    <row r="54" spans="14:43">
      <c r="Y54" s="18"/>
      <c r="Z54" s="20"/>
      <c r="AA54" s="20"/>
      <c r="AB54" s="20"/>
      <c r="AC54" s="20"/>
      <c r="AD54" s="20"/>
      <c r="AE54" s="20"/>
      <c r="AF54" s="19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14:43">
      <c r="Z55" s="20"/>
      <c r="AA55" s="20"/>
      <c r="AB55" s="20"/>
      <c r="AC55" s="20"/>
      <c r="AD55" s="20"/>
      <c r="AE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</row>
    <row r="56" spans="14:43">
      <c r="N56" s="31"/>
      <c r="O56" s="2" t="str">
        <f>O30</f>
        <v>Rock Salt</v>
      </c>
      <c r="P56" s="2" t="str">
        <f t="shared" ref="P56:T58" si="18">P30</f>
        <v>Rock Salt</v>
      </c>
      <c r="Q56" s="2" t="str">
        <f t="shared" si="18"/>
        <v>Rock Salt</v>
      </c>
      <c r="R56" s="2" t="str">
        <f t="shared" si="18"/>
        <v>Salt Brine</v>
      </c>
      <c r="S56" s="2" t="str">
        <f t="shared" si="18"/>
        <v>Salt Brine</v>
      </c>
      <c r="T56" s="2" t="str">
        <f t="shared" si="18"/>
        <v>Salt Brine</v>
      </c>
      <c r="Z56" s="20"/>
      <c r="AA56" s="20"/>
      <c r="AB56" s="20"/>
      <c r="AC56" s="20"/>
      <c r="AD56" s="20"/>
      <c r="AE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</row>
    <row r="57" spans="14:43">
      <c r="N57" s="31"/>
      <c r="O57" s="2" t="str">
        <f t="shared" ref="O57:T58" si="19">O31</f>
        <v>NaCl</v>
      </c>
      <c r="P57" s="2" t="str">
        <f t="shared" si="19"/>
        <v>NaCl</v>
      </c>
      <c r="Q57" s="2" t="str">
        <f t="shared" si="19"/>
        <v>NaCl</v>
      </c>
      <c r="R57" s="2" t="str">
        <f t="shared" si="19"/>
        <v>NaCl</v>
      </c>
      <c r="S57" s="2" t="str">
        <f t="shared" si="19"/>
        <v>NaCl</v>
      </c>
      <c r="T57" s="2" t="str">
        <f t="shared" si="19"/>
        <v>NaCl</v>
      </c>
      <c r="Y57" s="18"/>
      <c r="Z57" s="20"/>
      <c r="AA57" s="20"/>
      <c r="AB57" s="20"/>
      <c r="AC57" s="20"/>
      <c r="AD57" s="20"/>
      <c r="AE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</row>
    <row r="58" spans="14:43">
      <c r="N58" s="31" t="str">
        <f t="shared" ref="N58:N71" si="20">N8</f>
        <v>Temp° F</v>
      </c>
      <c r="O58" s="2" t="str">
        <f t="shared" si="19"/>
        <v>Gran</v>
      </c>
      <c r="P58" s="2" t="str">
        <f t="shared" si="18"/>
        <v>Gran</v>
      </c>
      <c r="Q58" s="2" t="str">
        <f t="shared" si="18"/>
        <v>Gran</v>
      </c>
      <c r="R58" s="2" t="str">
        <f t="shared" si="18"/>
        <v>Liq</v>
      </c>
      <c r="S58" s="2" t="str">
        <f t="shared" si="18"/>
        <v>Liq</v>
      </c>
      <c r="T58" s="2" t="str">
        <f t="shared" si="18"/>
        <v>Liq</v>
      </c>
      <c r="Y58" s="18"/>
      <c r="Z58" s="20"/>
      <c r="AA58" s="20"/>
      <c r="AB58" s="20"/>
      <c r="AC58" s="20"/>
      <c r="AD58" s="20"/>
      <c r="AE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</row>
    <row r="59" spans="14:43">
      <c r="N59" s="31">
        <f t="shared" si="20"/>
        <v>30</v>
      </c>
      <c r="O59" s="17">
        <f>O$26/O9*O$24*O$25/2000/O$49</f>
        <v>16.559999999999999</v>
      </c>
      <c r="P59" s="17">
        <f>P$26/P9*P$24*P$25/2000/P$49</f>
        <v>20.7</v>
      </c>
      <c r="Q59" s="17">
        <f>Q$26/Q9*Q$24*Q$25/2000/Q$49</f>
        <v>27.599999999999998</v>
      </c>
      <c r="R59" s="4">
        <f>R$27/R9*R$24*R$25/R$49</f>
        <v>1.6697435897435899</v>
      </c>
      <c r="S59" s="4">
        <f>S$27/S9*S$24*S$25/S$49</f>
        <v>2.0871794871794873</v>
      </c>
      <c r="T59" s="4">
        <f>T$27/T9*T$24*T$25/T$49</f>
        <v>2.7829059829059832</v>
      </c>
      <c r="U59" s="17"/>
      <c r="V59" s="17"/>
      <c r="W59" s="17"/>
      <c r="X59" s="17"/>
      <c r="Y59" s="18"/>
      <c r="Z59" s="20"/>
      <c r="AA59" s="20"/>
      <c r="AB59" s="20"/>
      <c r="AC59" s="20"/>
      <c r="AD59" s="20"/>
      <c r="AE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</row>
    <row r="60" spans="14:43">
      <c r="N60" s="31">
        <f t="shared" si="20"/>
        <v>25</v>
      </c>
      <c r="O60" s="17">
        <f t="shared" ref="O60:Q71" si="21">O$26/O10*O$24*O$25/2000/O$49</f>
        <v>20.7</v>
      </c>
      <c r="P60" s="17">
        <f t="shared" si="21"/>
        <v>25.875</v>
      </c>
      <c r="Q60" s="17">
        <f t="shared" si="21"/>
        <v>34.5</v>
      </c>
      <c r="R60" s="4">
        <f t="shared" ref="R60:T71" si="22">R$27/R10*R$24*R$25/R$49</f>
        <v>2.3257142857142861</v>
      </c>
      <c r="S60" s="4">
        <f t="shared" si="22"/>
        <v>2.9071428571428575</v>
      </c>
      <c r="T60" s="4">
        <f t="shared" si="22"/>
        <v>3.8761904761904766</v>
      </c>
      <c r="U60" s="17"/>
      <c r="V60" s="17"/>
      <c r="W60" s="17"/>
      <c r="X60" s="17"/>
      <c r="Z60" s="20"/>
      <c r="AA60" s="20"/>
      <c r="AB60" s="20"/>
      <c r="AC60" s="20"/>
      <c r="AD60" s="20"/>
      <c r="AE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</row>
    <row r="61" spans="14:43">
      <c r="N61" s="31">
        <f t="shared" si="20"/>
        <v>20</v>
      </c>
      <c r="O61" s="17">
        <f t="shared" ref="O61:Q71" si="23">O$26/O11*O$24*O$25/2000/O$49</f>
        <v>28.551724137931028</v>
      </c>
      <c r="P61" s="17">
        <f t="shared" si="23"/>
        <v>35.689655172413786</v>
      </c>
      <c r="Q61" s="17">
        <f t="shared" si="23"/>
        <v>47.586206896551715</v>
      </c>
      <c r="R61" s="4">
        <f t="shared" ref="R61:T71" si="24">R$27/R11*R$24*R$25/R$49</f>
        <v>3.1009523809523811</v>
      </c>
      <c r="S61" s="4">
        <f t="shared" si="24"/>
        <v>3.8761904761904766</v>
      </c>
      <c r="T61" s="4">
        <f t="shared" si="24"/>
        <v>5.1682539682539685</v>
      </c>
      <c r="U61" s="17"/>
      <c r="V61" s="17"/>
      <c r="W61" s="17"/>
      <c r="X61" s="17"/>
      <c r="Y61" s="18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</row>
    <row r="62" spans="14:43">
      <c r="N62" s="31">
        <f t="shared" si="20"/>
        <v>15</v>
      </c>
      <c r="O62" s="17">
        <f t="shared" ref="O62:Q71" si="25">O$26/O12*O$24*O$25/2000/O$49</f>
        <v>42.461538461538467</v>
      </c>
      <c r="P62" s="17">
        <f t="shared" si="25"/>
        <v>53.07692307692308</v>
      </c>
      <c r="Q62" s="17">
        <f t="shared" si="25"/>
        <v>70.769230769230774</v>
      </c>
      <c r="R62" s="4">
        <f t="shared" ref="R62:T71" si="26">R$27/R12*R$24*R$25/R$49</f>
        <v>4.07</v>
      </c>
      <c r="S62" s="4">
        <f t="shared" si="26"/>
        <v>5.0875000000000004</v>
      </c>
      <c r="T62" s="4">
        <f t="shared" si="26"/>
        <v>6.7833333333333341</v>
      </c>
      <c r="U62" s="17"/>
      <c r="V62" s="17"/>
      <c r="W62" s="17"/>
      <c r="X62" s="17"/>
      <c r="Y62" s="18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</row>
    <row r="63" spans="14:43">
      <c r="N63" s="31">
        <f t="shared" si="20"/>
        <v>10</v>
      </c>
      <c r="O63" s="17">
        <f t="shared" ref="O63:Q71" si="27">O$26/O13*O$24*O$25/2000/O$49</f>
        <v>82.8</v>
      </c>
      <c r="P63" s="17">
        <f t="shared" si="27"/>
        <v>103.5</v>
      </c>
      <c r="Q63" s="17">
        <f t="shared" si="27"/>
        <v>138</v>
      </c>
      <c r="R63" s="4">
        <f t="shared" ref="R63:T71" si="28">R$27/R13*R$24*R$25/R$49</f>
        <v>5.4266666666666676</v>
      </c>
      <c r="S63" s="4">
        <f t="shared" si="28"/>
        <v>6.7833333333333341</v>
      </c>
      <c r="T63" s="4">
        <f t="shared" si="28"/>
        <v>9.0444444444444461</v>
      </c>
      <c r="U63" s="17"/>
      <c r="V63" s="17"/>
      <c r="W63" s="17"/>
      <c r="X63" s="17"/>
      <c r="Y63" s="18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</row>
    <row r="64" spans="14:43">
      <c r="N64" s="31">
        <f t="shared" si="20"/>
        <v>5</v>
      </c>
      <c r="O64" s="17">
        <f t="shared" ref="O64:Q71" si="29">O$26/O14*O$24*O$25/2000/O$49</f>
        <v>48.705882352941174</v>
      </c>
      <c r="P64" s="17">
        <f t="shared" si="29"/>
        <v>60.882352941176464</v>
      </c>
      <c r="Q64" s="17">
        <f t="shared" si="29"/>
        <v>81.17647058823529</v>
      </c>
      <c r="R64" s="4">
        <f t="shared" ref="R64:T71" si="30">R$27/R14*R$24*R$25/R$49</f>
        <v>4.341333333333333</v>
      </c>
      <c r="S64" s="4">
        <f t="shared" si="30"/>
        <v>5.4266666666666667</v>
      </c>
      <c r="T64" s="4">
        <f t="shared" si="30"/>
        <v>7.235555555555556</v>
      </c>
      <c r="U64" s="17"/>
      <c r="V64" s="17"/>
      <c r="W64" s="17"/>
      <c r="X64" s="17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</row>
    <row r="65" spans="14:43">
      <c r="N65" s="31">
        <f t="shared" si="20"/>
        <v>0</v>
      </c>
      <c r="O65" s="17">
        <f t="shared" ref="O65:Q71" si="31">O$26/O15*O$24*O$25/2000/O$49</f>
        <v>16559.999999999996</v>
      </c>
      <c r="P65" s="17">
        <f t="shared" si="31"/>
        <v>20699.999999999996</v>
      </c>
      <c r="Q65" s="17">
        <f t="shared" si="31"/>
        <v>27599.999999999996</v>
      </c>
      <c r="R65" s="4">
        <f t="shared" ref="R65:T71" si="32">R$27/R15*R$24*R$25/R$49</f>
        <v>651.20000000000005</v>
      </c>
      <c r="S65" s="4">
        <f t="shared" si="32"/>
        <v>814</v>
      </c>
      <c r="T65" s="4">
        <f t="shared" si="32"/>
        <v>1085.3333333333333</v>
      </c>
      <c r="U65" s="17"/>
      <c r="V65" s="17"/>
      <c r="W65" s="17"/>
      <c r="X65" s="17"/>
      <c r="Y65" s="18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</row>
    <row r="66" spans="14:43">
      <c r="N66" s="31">
        <f t="shared" si="20"/>
        <v>-5</v>
      </c>
      <c r="O66" s="17">
        <f t="shared" ref="O66:Q71" si="33">O$26/O16*O$24*O$25/2000/O$49</f>
        <v>16559.999999999996</v>
      </c>
      <c r="P66" s="17">
        <f t="shared" si="33"/>
        <v>20699.999999999996</v>
      </c>
      <c r="Q66" s="17">
        <f t="shared" si="33"/>
        <v>27599.999999999996</v>
      </c>
      <c r="R66" s="4">
        <f t="shared" ref="R66:T71" si="34">R$27/R16*R$24*R$25/R$49</f>
        <v>651.20000000000005</v>
      </c>
      <c r="S66" s="4">
        <f t="shared" si="34"/>
        <v>814</v>
      </c>
      <c r="T66" s="4">
        <f t="shared" si="34"/>
        <v>1085.3333333333333</v>
      </c>
      <c r="U66" s="17"/>
      <c r="V66" s="17"/>
      <c r="W66" s="17"/>
      <c r="X66" s="17"/>
      <c r="Y66" s="18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</row>
    <row r="67" spans="14:43">
      <c r="N67" s="31">
        <f t="shared" si="20"/>
        <v>-10</v>
      </c>
      <c r="O67" s="17">
        <f t="shared" ref="O67:Q71" si="35">O$26/O17*O$24*O$25/2000/O$49</f>
        <v>16559.999999999996</v>
      </c>
      <c r="P67" s="17">
        <f t="shared" si="35"/>
        <v>20699.999999999996</v>
      </c>
      <c r="Q67" s="17">
        <f t="shared" si="35"/>
        <v>27599.999999999996</v>
      </c>
      <c r="R67" s="4">
        <f t="shared" ref="R67:T71" si="36">R$27/R17*R$24*R$25/R$49</f>
        <v>651.20000000000005</v>
      </c>
      <c r="S67" s="4">
        <f t="shared" si="36"/>
        <v>814</v>
      </c>
      <c r="T67" s="4">
        <f t="shared" si="36"/>
        <v>1085.3333333333333</v>
      </c>
      <c r="U67" s="17"/>
      <c r="V67" s="17"/>
      <c r="W67" s="17"/>
      <c r="X67" s="17"/>
      <c r="Y67" s="18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</row>
    <row r="68" spans="14:43">
      <c r="N68" s="31">
        <f t="shared" si="20"/>
        <v>-15</v>
      </c>
      <c r="O68" s="17">
        <f t="shared" ref="O68:Q71" si="37">O$26/O18*O$24*O$25/2000/O$49</f>
        <v>16559.999999999996</v>
      </c>
      <c r="P68" s="17">
        <f t="shared" si="37"/>
        <v>20699.999999999996</v>
      </c>
      <c r="Q68" s="17">
        <f t="shared" si="37"/>
        <v>27599.999999999996</v>
      </c>
      <c r="R68" s="4">
        <f t="shared" ref="R68:T71" si="38">R$27/R18*R$24*R$25/R$49</f>
        <v>651.20000000000005</v>
      </c>
      <c r="S68" s="4">
        <f t="shared" si="38"/>
        <v>814</v>
      </c>
      <c r="T68" s="4">
        <f t="shared" si="38"/>
        <v>1085.3333333333333</v>
      </c>
      <c r="U68" s="17"/>
      <c r="V68" s="17"/>
      <c r="W68" s="17"/>
      <c r="X68" s="17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</row>
    <row r="69" spans="14:43">
      <c r="N69" s="31">
        <f t="shared" si="20"/>
        <v>-20</v>
      </c>
      <c r="O69" s="17">
        <f t="shared" ref="O69:Q71" si="39">O$26/O19*O$24*O$25/2000/O$49</f>
        <v>16559.999999999996</v>
      </c>
      <c r="P69" s="17">
        <f t="shared" si="39"/>
        <v>20699.999999999996</v>
      </c>
      <c r="Q69" s="17">
        <f t="shared" si="39"/>
        <v>27599.999999999996</v>
      </c>
      <c r="R69" s="4">
        <f t="shared" ref="R69:T71" si="40">R$27/R19*R$24*R$25/R$49</f>
        <v>651.20000000000005</v>
      </c>
      <c r="S69" s="4">
        <f t="shared" si="40"/>
        <v>814</v>
      </c>
      <c r="T69" s="4">
        <f t="shared" si="40"/>
        <v>1085.3333333333333</v>
      </c>
      <c r="U69" s="17"/>
      <c r="V69" s="17"/>
      <c r="W69" s="17"/>
      <c r="X69" s="17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</row>
    <row r="70" spans="14:43">
      <c r="N70" s="31">
        <f t="shared" si="20"/>
        <v>-25</v>
      </c>
      <c r="O70" s="17">
        <f t="shared" ref="O70:Q71" si="41">O$26/O20*O$24*O$25/2000/O$49</f>
        <v>16559.999999999996</v>
      </c>
      <c r="P70" s="17">
        <f t="shared" si="41"/>
        <v>20699.999999999996</v>
      </c>
      <c r="Q70" s="17">
        <f t="shared" si="41"/>
        <v>27599.999999999996</v>
      </c>
      <c r="R70" s="4">
        <f t="shared" ref="R70:T71" si="42">R$27/R20*R$24*R$25/R$49</f>
        <v>651.20000000000005</v>
      </c>
      <c r="S70" s="4">
        <f t="shared" si="42"/>
        <v>814</v>
      </c>
      <c r="T70" s="4">
        <f t="shared" si="42"/>
        <v>1085.3333333333333</v>
      </c>
      <c r="U70" s="17"/>
      <c r="V70" s="17"/>
      <c r="W70" s="17"/>
      <c r="X70" s="17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</row>
    <row r="71" spans="14:43">
      <c r="N71" s="31">
        <f t="shared" si="20"/>
        <v>-30</v>
      </c>
      <c r="O71" s="17">
        <f t="shared" ref="O71:Q71" si="43">O$26/O21*O$24*O$25/2000/O$49</f>
        <v>16559.999999999996</v>
      </c>
      <c r="P71" s="17">
        <f t="shared" si="43"/>
        <v>20699.999999999996</v>
      </c>
      <c r="Q71" s="17">
        <f t="shared" si="43"/>
        <v>27599.999999999996</v>
      </c>
      <c r="R71" s="4">
        <f t="shared" ref="R71:T71" si="44">R$27/R21*R$24*R$25/R$49</f>
        <v>651.20000000000005</v>
      </c>
      <c r="S71" s="4">
        <f t="shared" si="44"/>
        <v>814</v>
      </c>
      <c r="T71" s="4">
        <f t="shared" si="44"/>
        <v>1085.3333333333333</v>
      </c>
      <c r="U71" s="17"/>
      <c r="V71" s="17"/>
      <c r="W71" s="17"/>
      <c r="X71" s="17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</row>
    <row r="72" spans="14:43"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</row>
    <row r="73" spans="14:43"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</row>
    <row r="74" spans="14:43"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</row>
    <row r="75" spans="14:43"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</row>
    <row r="76" spans="14:43"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</row>
    <row r="77" spans="14:43"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</row>
    <row r="78" spans="14:43"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</row>
    <row r="79" spans="14:43"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</row>
    <row r="80" spans="14:43"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</row>
    <row r="81" spans="25:43"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</row>
    <row r="82" spans="25:43"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</row>
    <row r="83" spans="25:43"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</row>
    <row r="84" spans="25:43"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</row>
    <row r="85" spans="25:43">
      <c r="Y85" s="18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</row>
    <row r="86" spans="25:43">
      <c r="Y86" s="18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</row>
    <row r="87" spans="25:43">
      <c r="Y87" s="18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</row>
    <row r="88" spans="25:43">
      <c r="Y88" s="7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</row>
    <row r="89" spans="25:43"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</row>
    <row r="90" spans="25:43">
      <c r="Y90" s="5"/>
      <c r="Z90" s="5"/>
      <c r="AA90" s="6"/>
      <c r="AB90" s="6"/>
      <c r="AC90" s="5"/>
      <c r="AD90" s="6"/>
      <c r="AE90" s="6"/>
      <c r="AF90" s="6"/>
      <c r="AG90" s="6"/>
      <c r="AH90" s="6"/>
      <c r="AI90" s="6"/>
      <c r="AJ90" s="6"/>
      <c r="AK90" s="6"/>
      <c r="AL90" s="5"/>
      <c r="AM90" s="5"/>
      <c r="AN90" s="5"/>
      <c r="AO90" s="5"/>
      <c r="AP90" s="5"/>
      <c r="AQ90" s="5"/>
    </row>
    <row r="91" spans="25:43">
      <c r="Y91" s="5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</row>
    <row r="92" spans="25:43">
      <c r="Y92" s="8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</row>
    <row r="93" spans="25:43"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</row>
    <row r="94" spans="25:43"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</row>
  </sheetData>
  <phoneticPr fontId="6" type="noConversion"/>
  <pageMargins left="0.75" right="0.75" top="1" bottom="1" header="0.5" footer="0.5"/>
  <headerFooter>
    <oddFooter>&amp;L&amp;"Calibri,Regular"&amp;K000000MSU Mankato Civil Engineering&amp;C&amp;"Calibri,Regular"&amp;K000000&amp;P of &amp;N&amp;R&amp;"Calibri,Regular"&amp;K000000Salt Brine Blending - Cost Model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AC94"/>
  <sheetViews>
    <sheetView topLeftCell="C47" workbookViewId="0">
      <selection activeCell="O59" sqref="O59:T71"/>
    </sheetView>
  </sheetViews>
  <sheetFormatPr baseColWidth="10" defaultRowHeight="15"/>
  <cols>
    <col min="1" max="1" width="3.5" style="2" customWidth="1"/>
    <col min="2" max="2" width="25" style="2" customWidth="1"/>
    <col min="3" max="3" width="2.83203125" style="2" customWidth="1"/>
    <col min="4" max="4" width="11.83203125" style="2" customWidth="1"/>
    <col min="5" max="5" width="2.83203125" style="2" customWidth="1"/>
    <col min="6" max="6" width="11.83203125" style="2" customWidth="1"/>
    <col min="7" max="7" width="2.83203125" style="2" customWidth="1"/>
    <col min="8" max="8" width="11.83203125" style="2" customWidth="1"/>
    <col min="9" max="9" width="9.83203125" style="2" customWidth="1"/>
    <col min="10" max="12" width="4.83203125" style="2" customWidth="1"/>
    <col min="13" max="16384" width="10.83203125" style="2"/>
  </cols>
  <sheetData>
    <row r="1" spans="1:20">
      <c r="A1" s="22" t="s">
        <v>0</v>
      </c>
      <c r="B1" s="22"/>
      <c r="C1" s="22"/>
      <c r="D1" s="22"/>
      <c r="E1" s="22"/>
      <c r="F1" s="24" t="s">
        <v>58</v>
      </c>
      <c r="G1" s="21"/>
      <c r="H1" s="21" t="s">
        <v>2</v>
      </c>
      <c r="I1" s="21"/>
      <c r="J1" s="21"/>
      <c r="K1" s="21"/>
      <c r="L1" s="21"/>
      <c r="N1" s="5" t="s">
        <v>0</v>
      </c>
      <c r="O1" s="7"/>
      <c r="P1" s="7"/>
      <c r="Q1" s="7"/>
      <c r="R1" s="7"/>
      <c r="S1" s="7"/>
      <c r="T1" s="7"/>
    </row>
    <row r="2" spans="1:20" ht="30" customHeight="1">
      <c r="A2" s="23" t="s">
        <v>1</v>
      </c>
      <c r="B2" s="22"/>
      <c r="C2" s="22"/>
      <c r="D2" s="22"/>
      <c r="E2" s="22"/>
      <c r="F2" s="24" t="s">
        <v>59</v>
      </c>
      <c r="G2" s="21"/>
      <c r="H2" s="21" t="s">
        <v>90</v>
      </c>
      <c r="I2" s="21"/>
      <c r="J2" s="21"/>
      <c r="K2" s="21"/>
      <c r="L2" s="21"/>
      <c r="N2" s="5" t="s">
        <v>2</v>
      </c>
      <c r="O2" s="7"/>
      <c r="P2" s="7"/>
      <c r="Q2" s="7"/>
      <c r="R2" s="7"/>
      <c r="S2" s="7"/>
      <c r="T2" s="7"/>
    </row>
    <row r="3" spans="1:20" ht="25" customHeight="1">
      <c r="A3" s="25" t="s">
        <v>61</v>
      </c>
      <c r="B3" s="22"/>
      <c r="C3" s="22"/>
      <c r="D3" s="22"/>
      <c r="E3" s="22"/>
      <c r="F3" s="22"/>
      <c r="G3" s="22"/>
      <c r="H3" s="22"/>
      <c r="I3" s="22"/>
      <c r="J3" s="22"/>
      <c r="K3" s="32" t="s">
        <v>60</v>
      </c>
      <c r="L3" s="32"/>
      <c r="N3" s="5" t="s">
        <v>1</v>
      </c>
      <c r="O3" s="7"/>
      <c r="P3" s="7"/>
      <c r="Q3" s="7"/>
      <c r="R3" s="7"/>
      <c r="S3" s="7"/>
      <c r="T3" s="7"/>
    </row>
    <row r="4" spans="1:20">
      <c r="A4" s="22"/>
      <c r="B4" s="22" t="s">
        <v>3</v>
      </c>
      <c r="C4" s="9"/>
      <c r="D4" s="22" t="s">
        <v>78</v>
      </c>
      <c r="E4" s="9" t="s">
        <v>50</v>
      </c>
      <c r="F4" s="22" t="s">
        <v>79</v>
      </c>
      <c r="G4" s="9"/>
      <c r="H4" s="22" t="s">
        <v>80</v>
      </c>
      <c r="I4" s="22"/>
      <c r="J4" s="32">
        <v>300</v>
      </c>
      <c r="K4" s="32">
        <v>600</v>
      </c>
      <c r="L4" s="32">
        <v>900</v>
      </c>
      <c r="N4" s="7"/>
      <c r="O4" s="7"/>
      <c r="P4" s="7"/>
      <c r="Q4" s="7"/>
      <c r="R4" s="7"/>
      <c r="S4" s="7"/>
      <c r="T4" s="7"/>
    </row>
    <row r="5" spans="1:20">
      <c r="A5" s="22"/>
      <c r="B5" s="22" t="s">
        <v>23</v>
      </c>
      <c r="C5" s="9"/>
      <c r="D5" s="22" t="s">
        <v>22</v>
      </c>
      <c r="E5" s="9" t="s">
        <v>50</v>
      </c>
      <c r="F5" s="22" t="s">
        <v>24</v>
      </c>
      <c r="G5" s="9"/>
      <c r="H5" s="22" t="s">
        <v>25</v>
      </c>
      <c r="I5" s="22"/>
      <c r="J5" s="29">
        <v>1.5</v>
      </c>
      <c r="K5" s="29">
        <v>1</v>
      </c>
      <c r="L5" s="29">
        <v>0.5</v>
      </c>
      <c r="N5" s="7"/>
      <c r="O5" s="7"/>
      <c r="P5" s="7"/>
      <c r="Q5" s="7"/>
      <c r="R5" s="7"/>
      <c r="S5" s="7"/>
      <c r="T5" s="7"/>
    </row>
    <row r="6" spans="1:20">
      <c r="A6" s="22"/>
      <c r="B6" s="22" t="s">
        <v>12</v>
      </c>
      <c r="C6" s="9"/>
      <c r="D6" s="22" t="s">
        <v>14</v>
      </c>
      <c r="E6" s="9" t="s">
        <v>50</v>
      </c>
      <c r="F6" s="22" t="s">
        <v>15</v>
      </c>
      <c r="G6" s="9"/>
      <c r="H6" s="22" t="s">
        <v>13</v>
      </c>
      <c r="I6" s="22"/>
      <c r="J6" s="29">
        <v>1.1000000000000001</v>
      </c>
      <c r="K6" s="29">
        <v>1</v>
      </c>
      <c r="L6" s="29">
        <v>0.9</v>
      </c>
      <c r="N6" s="5"/>
      <c r="O6" s="5" t="s">
        <v>40</v>
      </c>
      <c r="P6" s="5" t="s">
        <v>40</v>
      </c>
      <c r="Q6" s="5" t="s">
        <v>40</v>
      </c>
      <c r="R6" s="5" t="s">
        <v>40</v>
      </c>
      <c r="S6" s="5" t="s">
        <v>40</v>
      </c>
      <c r="T6" s="5" t="s">
        <v>40</v>
      </c>
    </row>
    <row r="7" spans="1:20">
      <c r="A7" s="22"/>
      <c r="B7" s="22" t="s">
        <v>4</v>
      </c>
      <c r="C7" s="10"/>
      <c r="D7" s="22" t="s">
        <v>27</v>
      </c>
      <c r="E7" s="10" t="s">
        <v>50</v>
      </c>
      <c r="F7" s="22" t="s">
        <v>28</v>
      </c>
      <c r="G7" s="10"/>
      <c r="H7" s="22" t="s">
        <v>26</v>
      </c>
      <c r="I7" s="22"/>
      <c r="J7" s="30">
        <v>1.25</v>
      </c>
      <c r="K7" s="30">
        <v>1</v>
      </c>
      <c r="L7" s="30">
        <v>0.75</v>
      </c>
      <c r="N7" s="5"/>
      <c r="O7" s="8" t="s">
        <v>47</v>
      </c>
      <c r="P7" s="8" t="s">
        <v>47</v>
      </c>
      <c r="Q7" s="8" t="s">
        <v>47</v>
      </c>
      <c r="R7" s="8" t="s">
        <v>48</v>
      </c>
      <c r="S7" s="8" t="s">
        <v>48</v>
      </c>
      <c r="T7" s="8" t="s">
        <v>48</v>
      </c>
    </row>
    <row r="8" spans="1:20" ht="25" customHeight="1">
      <c r="A8" s="25" t="s">
        <v>5</v>
      </c>
      <c r="B8" s="22"/>
      <c r="C8" s="26"/>
      <c r="D8" s="22"/>
      <c r="E8" s="26"/>
      <c r="F8" s="22"/>
      <c r="G8" s="26"/>
      <c r="H8" s="22"/>
      <c r="I8" s="22"/>
      <c r="J8" s="22"/>
      <c r="K8" s="22"/>
      <c r="L8" s="22"/>
      <c r="N8" s="8" t="s">
        <v>44</v>
      </c>
      <c r="O8" s="12" t="s">
        <v>45</v>
      </c>
      <c r="P8" s="12" t="s">
        <v>45</v>
      </c>
      <c r="Q8" s="12" t="s">
        <v>45</v>
      </c>
      <c r="R8" s="12" t="s">
        <v>46</v>
      </c>
      <c r="S8" s="12" t="s">
        <v>46</v>
      </c>
      <c r="T8" s="12" t="s">
        <v>46</v>
      </c>
    </row>
    <row r="9" spans="1:20">
      <c r="A9" s="22"/>
      <c r="B9" s="22" t="s">
        <v>7</v>
      </c>
      <c r="C9" s="9" t="s">
        <v>50</v>
      </c>
      <c r="D9" s="22" t="s">
        <v>16</v>
      </c>
      <c r="E9" s="9" t="s">
        <v>50</v>
      </c>
      <c r="F9" s="22" t="s">
        <v>17</v>
      </c>
      <c r="G9" s="9" t="s">
        <v>50</v>
      </c>
      <c r="H9" s="22" t="s">
        <v>66</v>
      </c>
      <c r="I9" s="22"/>
      <c r="J9" s="29">
        <v>1.5</v>
      </c>
      <c r="K9" s="29">
        <v>1</v>
      </c>
      <c r="L9" s="29">
        <v>0.5</v>
      </c>
      <c r="N9" s="13">
        <v>30</v>
      </c>
      <c r="O9" s="13">
        <v>10</v>
      </c>
      <c r="P9" s="13">
        <v>10</v>
      </c>
      <c r="Q9" s="13">
        <v>10</v>
      </c>
      <c r="R9" s="13">
        <v>3.9</v>
      </c>
      <c r="S9" s="13">
        <v>3.9</v>
      </c>
      <c r="T9" s="13">
        <v>3.9</v>
      </c>
    </row>
    <row r="10" spans="1:20">
      <c r="A10" s="22"/>
      <c r="B10" s="22" t="s">
        <v>18</v>
      </c>
      <c r="C10" s="9"/>
      <c r="D10" s="22" t="s">
        <v>19</v>
      </c>
      <c r="E10" s="9" t="s">
        <v>50</v>
      </c>
      <c r="F10" s="22" t="s">
        <v>20</v>
      </c>
      <c r="G10" s="9"/>
      <c r="H10" s="22" t="s">
        <v>21</v>
      </c>
      <c r="I10" s="22"/>
      <c r="J10" s="30">
        <v>1.25</v>
      </c>
      <c r="K10" s="30">
        <v>1</v>
      </c>
      <c r="L10" s="30">
        <v>0.75</v>
      </c>
      <c r="N10" s="13">
        <f>N9-5</f>
        <v>25</v>
      </c>
      <c r="O10" s="13">
        <v>8</v>
      </c>
      <c r="P10" s="13">
        <v>8</v>
      </c>
      <c r="Q10" s="13">
        <v>8</v>
      </c>
      <c r="R10" s="13">
        <v>2.8</v>
      </c>
      <c r="S10" s="13">
        <v>2.8</v>
      </c>
      <c r="T10" s="13">
        <v>2.8</v>
      </c>
    </row>
    <row r="11" spans="1:20" ht="25" customHeight="1">
      <c r="A11" s="25" t="s">
        <v>11</v>
      </c>
      <c r="B11" s="22"/>
      <c r="C11" s="26"/>
      <c r="D11" s="22"/>
      <c r="E11" s="26"/>
      <c r="F11" s="22"/>
      <c r="G11" s="26"/>
      <c r="H11" s="22"/>
      <c r="I11" s="22"/>
      <c r="J11" s="22"/>
      <c r="K11" s="22"/>
      <c r="L11" s="22"/>
      <c r="N11" s="13">
        <f t="shared" ref="N11:N21" si="0">N10-5</f>
        <v>20</v>
      </c>
      <c r="O11" s="13">
        <v>5.8</v>
      </c>
      <c r="P11" s="13">
        <v>5.8</v>
      </c>
      <c r="Q11" s="13">
        <v>5.8</v>
      </c>
      <c r="R11" s="13">
        <v>2.1</v>
      </c>
      <c r="S11" s="13">
        <v>2.1</v>
      </c>
      <c r="T11" s="13">
        <v>2.1</v>
      </c>
    </row>
    <row r="12" spans="1:20">
      <c r="A12" s="22"/>
      <c r="B12" s="22" t="s">
        <v>8</v>
      </c>
      <c r="C12" s="9"/>
      <c r="D12" s="22" t="s">
        <v>29</v>
      </c>
      <c r="E12" s="9" t="s">
        <v>50</v>
      </c>
      <c r="F12" s="22" t="s">
        <v>30</v>
      </c>
      <c r="G12" s="9"/>
      <c r="H12" s="22" t="s">
        <v>31</v>
      </c>
      <c r="I12" s="22"/>
      <c r="J12" s="29">
        <v>1.5</v>
      </c>
      <c r="K12" s="29">
        <v>1</v>
      </c>
      <c r="L12" s="29">
        <v>0.5</v>
      </c>
      <c r="N12" s="13">
        <f t="shared" si="0"/>
        <v>15</v>
      </c>
      <c r="O12" s="13">
        <v>3.9</v>
      </c>
      <c r="P12" s="13">
        <v>3.9</v>
      </c>
      <c r="Q12" s="13">
        <v>3.9</v>
      </c>
      <c r="R12" s="13">
        <v>1.6</v>
      </c>
      <c r="S12" s="13">
        <v>1.6</v>
      </c>
      <c r="T12" s="13">
        <v>1.6</v>
      </c>
    </row>
    <row r="13" spans="1:20">
      <c r="A13" s="22"/>
      <c r="B13" s="22" t="s">
        <v>9</v>
      </c>
      <c r="C13" s="9"/>
      <c r="D13" s="22" t="s">
        <v>32</v>
      </c>
      <c r="E13" s="9" t="s">
        <v>50</v>
      </c>
      <c r="F13" s="22" t="s">
        <v>33</v>
      </c>
      <c r="G13" s="9"/>
      <c r="H13" s="22" t="s">
        <v>34</v>
      </c>
      <c r="I13" s="22"/>
      <c r="J13" s="30">
        <v>1.25</v>
      </c>
      <c r="K13" s="30">
        <v>1</v>
      </c>
      <c r="L13" s="30">
        <v>0.75</v>
      </c>
      <c r="N13" s="13">
        <f t="shared" si="0"/>
        <v>10</v>
      </c>
      <c r="O13" s="13">
        <v>2</v>
      </c>
      <c r="P13" s="13">
        <v>2</v>
      </c>
      <c r="Q13" s="13">
        <v>2</v>
      </c>
      <c r="R13" s="13">
        <v>1.2</v>
      </c>
      <c r="S13" s="13">
        <v>1.2</v>
      </c>
      <c r="T13" s="13">
        <v>1.2</v>
      </c>
    </row>
    <row r="14" spans="1:20">
      <c r="A14" s="22"/>
      <c r="B14" s="22" t="s">
        <v>10</v>
      </c>
      <c r="C14" s="9"/>
      <c r="D14" s="22" t="s">
        <v>88</v>
      </c>
      <c r="E14" s="9" t="s">
        <v>50</v>
      </c>
      <c r="F14" s="22" t="s">
        <v>35</v>
      </c>
      <c r="G14" s="9"/>
      <c r="H14" s="22" t="s">
        <v>89</v>
      </c>
      <c r="I14" s="22"/>
      <c r="J14" s="30">
        <v>1.25</v>
      </c>
      <c r="K14" s="30">
        <v>1</v>
      </c>
      <c r="L14" s="30">
        <v>0.75</v>
      </c>
      <c r="N14" s="13">
        <f t="shared" si="0"/>
        <v>5</v>
      </c>
      <c r="O14" s="13">
        <v>3.4</v>
      </c>
      <c r="P14" s="13">
        <v>3.4</v>
      </c>
      <c r="Q14" s="13">
        <v>3.4</v>
      </c>
      <c r="R14" s="13">
        <v>1.5</v>
      </c>
      <c r="S14" s="13">
        <v>1.5</v>
      </c>
      <c r="T14" s="13">
        <v>1.5</v>
      </c>
    </row>
    <row r="15" spans="1:20" ht="25" customHeight="1">
      <c r="A15" s="25" t="s">
        <v>67</v>
      </c>
      <c r="B15" s="22"/>
      <c r="C15" s="29"/>
      <c r="D15" s="22"/>
      <c r="E15" s="26"/>
      <c r="F15" s="22"/>
      <c r="G15" s="22"/>
      <c r="H15" s="22"/>
      <c r="I15" s="22"/>
      <c r="J15" s="22"/>
      <c r="K15" s="22"/>
      <c r="L15" s="22"/>
      <c r="N15" s="13">
        <f t="shared" si="0"/>
        <v>0</v>
      </c>
      <c r="O15" s="13">
        <v>0.01</v>
      </c>
      <c r="P15" s="13">
        <v>0.01</v>
      </c>
      <c r="Q15" s="13">
        <v>0.01</v>
      </c>
      <c r="R15" s="13">
        <v>0.01</v>
      </c>
      <c r="S15" s="13">
        <v>0.01</v>
      </c>
      <c r="T15" s="13">
        <v>0.01</v>
      </c>
    </row>
    <row r="16" spans="1:20">
      <c r="A16" s="22"/>
      <c r="B16" s="24"/>
      <c r="C16" s="29"/>
      <c r="D16" s="24" t="s">
        <v>68</v>
      </c>
      <c r="E16" s="9"/>
      <c r="F16" s="22"/>
      <c r="G16" s="22"/>
      <c r="H16" s="22"/>
      <c r="I16" s="22"/>
      <c r="J16" s="29">
        <v>2.5</v>
      </c>
      <c r="K16" s="29"/>
      <c r="L16" s="29"/>
      <c r="N16" s="13">
        <f t="shared" si="0"/>
        <v>-5</v>
      </c>
      <c r="O16" s="13">
        <v>0.01</v>
      </c>
      <c r="P16" s="13">
        <v>0.01</v>
      </c>
      <c r="Q16" s="13">
        <v>0.01</v>
      </c>
      <c r="R16" s="13">
        <v>0.01</v>
      </c>
      <c r="S16" s="13">
        <v>0.01</v>
      </c>
      <c r="T16" s="13">
        <v>0.01</v>
      </c>
    </row>
    <row r="17" spans="1:20">
      <c r="A17" s="22"/>
      <c r="B17" s="24"/>
      <c r="C17" s="29"/>
      <c r="D17" s="24" t="s">
        <v>75</v>
      </c>
      <c r="E17" s="9"/>
      <c r="F17" s="22"/>
      <c r="G17" s="22"/>
      <c r="H17" s="22"/>
      <c r="I17" s="22"/>
      <c r="J17" s="29">
        <v>2</v>
      </c>
      <c r="K17" s="29"/>
      <c r="L17" s="29"/>
      <c r="N17" s="13">
        <f t="shared" si="0"/>
        <v>-10</v>
      </c>
      <c r="O17" s="13">
        <v>0.01</v>
      </c>
      <c r="P17" s="13">
        <v>0.01</v>
      </c>
      <c r="Q17" s="13">
        <v>0.01</v>
      </c>
      <c r="R17" s="13">
        <v>0.01</v>
      </c>
      <c r="S17" s="13">
        <v>0.01</v>
      </c>
      <c r="T17" s="13">
        <v>0.01</v>
      </c>
    </row>
    <row r="18" spans="1:20">
      <c r="A18" s="22"/>
      <c r="B18" s="24"/>
      <c r="C18" s="29"/>
      <c r="D18" s="24" t="s">
        <v>76</v>
      </c>
      <c r="E18" s="9"/>
      <c r="F18" s="22"/>
      <c r="G18" s="22"/>
      <c r="H18" s="22"/>
      <c r="I18" s="22"/>
      <c r="J18" s="29">
        <v>1.5</v>
      </c>
      <c r="K18" s="29"/>
      <c r="L18" s="29"/>
      <c r="N18" s="13">
        <f t="shared" si="0"/>
        <v>-15</v>
      </c>
      <c r="O18" s="13">
        <v>0.01</v>
      </c>
      <c r="P18" s="13">
        <v>0.01</v>
      </c>
      <c r="Q18" s="13">
        <v>0.01</v>
      </c>
      <c r="R18" s="13">
        <v>0.01</v>
      </c>
      <c r="S18" s="13">
        <v>0.01</v>
      </c>
      <c r="T18" s="13">
        <v>0.01</v>
      </c>
    </row>
    <row r="19" spans="1:20">
      <c r="A19" s="22"/>
      <c r="B19" s="24"/>
      <c r="C19" s="29"/>
      <c r="D19" s="24" t="s">
        <v>69</v>
      </c>
      <c r="E19" s="9" t="s">
        <v>50</v>
      </c>
      <c r="F19" s="22" t="s">
        <v>77</v>
      </c>
      <c r="G19" s="22"/>
      <c r="H19" s="22"/>
      <c r="I19" s="22"/>
      <c r="J19" s="29">
        <v>1</v>
      </c>
      <c r="K19" s="29"/>
      <c r="L19" s="29"/>
      <c r="N19" s="13">
        <f t="shared" si="0"/>
        <v>-20</v>
      </c>
      <c r="O19" s="13">
        <v>0.01</v>
      </c>
      <c r="P19" s="13">
        <v>0.01</v>
      </c>
      <c r="Q19" s="13">
        <v>0.01</v>
      </c>
      <c r="R19" s="13">
        <v>0.01</v>
      </c>
      <c r="S19" s="13">
        <v>0.01</v>
      </c>
      <c r="T19" s="13">
        <v>0.01</v>
      </c>
    </row>
    <row r="20" spans="1:20">
      <c r="A20" s="22"/>
      <c r="B20" s="24"/>
      <c r="C20" s="29"/>
      <c r="D20" s="24" t="s">
        <v>70</v>
      </c>
      <c r="E20" s="9"/>
      <c r="F20" s="22"/>
      <c r="G20" s="22"/>
      <c r="H20" s="22"/>
      <c r="I20" s="22"/>
      <c r="J20" s="30">
        <v>0.75</v>
      </c>
      <c r="K20" s="29"/>
      <c r="L20" s="29"/>
      <c r="N20" s="13">
        <f t="shared" si="0"/>
        <v>-25</v>
      </c>
      <c r="O20" s="13">
        <v>0.01</v>
      </c>
      <c r="P20" s="13">
        <v>0.01</v>
      </c>
      <c r="Q20" s="13">
        <v>0.01</v>
      </c>
      <c r="R20" s="13">
        <v>0.01</v>
      </c>
      <c r="S20" s="13">
        <v>0.01</v>
      </c>
      <c r="T20" s="13">
        <v>0.01</v>
      </c>
    </row>
    <row r="21" spans="1:20">
      <c r="A21" s="22"/>
      <c r="B21" s="22"/>
      <c r="C21" s="29"/>
      <c r="D21" s="24" t="s">
        <v>71</v>
      </c>
      <c r="E21" s="9"/>
      <c r="F21" s="22"/>
      <c r="G21" s="22"/>
      <c r="H21" s="22"/>
      <c r="I21" s="22"/>
      <c r="J21" s="30">
        <v>0.5</v>
      </c>
      <c r="K21" s="30"/>
      <c r="L21" s="30"/>
      <c r="N21" s="13">
        <f t="shared" si="0"/>
        <v>-30</v>
      </c>
      <c r="O21" s="13">
        <v>0.01</v>
      </c>
      <c r="P21" s="13">
        <v>0.01</v>
      </c>
      <c r="Q21" s="13">
        <v>0.01</v>
      </c>
      <c r="R21" s="13">
        <v>0.01</v>
      </c>
      <c r="S21" s="13">
        <v>0.01</v>
      </c>
      <c r="T21" s="13">
        <v>0.01</v>
      </c>
    </row>
    <row r="22" spans="1:20" ht="10" customHeight="1">
      <c r="A22" s="22"/>
      <c r="B22" s="22"/>
      <c r="C22" s="29"/>
      <c r="D22" s="24"/>
      <c r="E22" s="26"/>
      <c r="F22" s="22"/>
      <c r="G22" s="22"/>
      <c r="H22" s="22"/>
      <c r="I22" s="22"/>
      <c r="J22" s="30"/>
      <c r="K22" s="30"/>
      <c r="L22" s="30"/>
      <c r="N22" s="7"/>
      <c r="O22" s="13"/>
      <c r="P22" s="13"/>
      <c r="Q22" s="13"/>
      <c r="R22" s="13"/>
      <c r="S22" s="13"/>
      <c r="T22" s="13"/>
    </row>
    <row r="23" spans="1:20" ht="24">
      <c r="A23" s="25" t="s">
        <v>6</v>
      </c>
      <c r="B23" s="22"/>
      <c r="C23" s="9"/>
      <c r="D23" s="22" t="s">
        <v>72</v>
      </c>
      <c r="E23" s="11" t="s">
        <v>50</v>
      </c>
      <c r="F23" s="22" t="s">
        <v>73</v>
      </c>
      <c r="G23" s="9"/>
      <c r="H23" s="22" t="s">
        <v>74</v>
      </c>
      <c r="I23" s="22"/>
      <c r="J23" s="30">
        <v>1.25</v>
      </c>
      <c r="K23" s="30">
        <v>1</v>
      </c>
      <c r="L23" s="30">
        <v>0.75</v>
      </c>
      <c r="N23" s="14" t="s">
        <v>49</v>
      </c>
      <c r="O23" s="8">
        <v>1</v>
      </c>
      <c r="P23" s="8">
        <v>1</v>
      </c>
      <c r="Q23" s="8">
        <v>1</v>
      </c>
      <c r="R23" s="8">
        <v>1</v>
      </c>
      <c r="S23" s="8">
        <v>1</v>
      </c>
      <c r="T23" s="8">
        <v>1</v>
      </c>
    </row>
    <row r="24" spans="1:20" ht="25" customHeight="1">
      <c r="A24" s="25" t="s">
        <v>36</v>
      </c>
      <c r="B24" s="22"/>
      <c r="C24" s="29"/>
      <c r="D24" s="22"/>
      <c r="E24" s="28"/>
      <c r="F24" s="22"/>
      <c r="G24" s="22"/>
      <c r="H24" s="22"/>
      <c r="I24" s="22"/>
      <c r="J24" s="22"/>
      <c r="K24" s="22"/>
      <c r="L24" s="22"/>
      <c r="N24" s="14" t="s">
        <v>51</v>
      </c>
      <c r="O24" s="8">
        <f>IF('Pvmt Matl'!$C$4="Y",'Pvmt Matl'!$J$4,'Pvmt Matl'!$K$4)</f>
        <v>600</v>
      </c>
      <c r="P24" s="8">
        <f>'Pvmt Matl'!$K$4</f>
        <v>600</v>
      </c>
      <c r="Q24" s="8">
        <f>IF('Pvmt Matl'!$C$4="Y",'Pvmt Matl'!$L$4,'Pvmt Matl'!$K$4)</f>
        <v>600</v>
      </c>
      <c r="R24" s="8">
        <f>IF('Pvmt Matl'!$C$39="Y",'Pvmt Matl'!$J$39,'Pvmt Matl'!$K$39)</f>
        <v>20</v>
      </c>
      <c r="S24" s="8">
        <f>'Pvmt Matl'!$K$39</f>
        <v>20</v>
      </c>
      <c r="T24" s="8">
        <f>IF('Pvmt Matl'!$C$39="Y",'Pvmt Matl'!$L$39,'Pvmt Matl'!$K$39)</f>
        <v>20</v>
      </c>
    </row>
    <row r="25" spans="1:20" ht="24">
      <c r="A25" s="22"/>
      <c r="B25" s="22" t="s">
        <v>65</v>
      </c>
      <c r="C25" s="9"/>
      <c r="D25" s="22" t="s">
        <v>55</v>
      </c>
      <c r="E25" s="9" t="s">
        <v>50</v>
      </c>
      <c r="F25" s="22" t="s">
        <v>57</v>
      </c>
      <c r="G25" s="9"/>
      <c r="H25" s="22" t="s">
        <v>56</v>
      </c>
      <c r="I25" s="22"/>
      <c r="J25" s="29">
        <v>1.5</v>
      </c>
      <c r="K25" s="29">
        <v>1</v>
      </c>
      <c r="L25" s="29">
        <v>0.5</v>
      </c>
      <c r="N25" s="14" t="s">
        <v>52</v>
      </c>
      <c r="O25" s="15">
        <f>'Pvmt Matl'!$F29</f>
        <v>75</v>
      </c>
      <c r="P25" s="15">
        <f>'Pvmt Matl'!$F29</f>
        <v>75</v>
      </c>
      <c r="Q25" s="15">
        <f>'Pvmt Matl'!$F29</f>
        <v>75</v>
      </c>
      <c r="R25" s="34">
        <f>$F37</f>
        <v>0.11</v>
      </c>
      <c r="S25" s="34">
        <f t="shared" ref="S25:T25" si="1">$F37</f>
        <v>0.11</v>
      </c>
      <c r="T25" s="34">
        <f t="shared" si="1"/>
        <v>0.11</v>
      </c>
    </row>
    <row r="26" spans="1:20" ht="24">
      <c r="A26" s="22"/>
      <c r="B26" s="22" t="s">
        <v>64</v>
      </c>
      <c r="C26" s="9"/>
      <c r="D26" s="22" t="s">
        <v>55</v>
      </c>
      <c r="E26" s="9" t="s">
        <v>50</v>
      </c>
      <c r="F26" s="22" t="s">
        <v>57</v>
      </c>
      <c r="G26" s="9"/>
      <c r="H26" s="22" t="s">
        <v>56</v>
      </c>
      <c r="I26" s="22"/>
      <c r="J26" s="30">
        <v>1.25</v>
      </c>
      <c r="K26" s="30">
        <v>1</v>
      </c>
      <c r="L26" s="30">
        <v>0.75</v>
      </c>
      <c r="N26" s="14" t="s">
        <v>53</v>
      </c>
      <c r="O26" s="16">
        <v>9.1999999999999993</v>
      </c>
      <c r="P26" s="16">
        <v>9.1999999999999993</v>
      </c>
      <c r="Q26" s="16">
        <v>9.1999999999999993</v>
      </c>
      <c r="R26" s="7"/>
      <c r="S26" s="7"/>
      <c r="T26" s="7"/>
    </row>
    <row r="27" spans="1:20" ht="24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N27" s="14" t="s">
        <v>54</v>
      </c>
      <c r="O27" s="16"/>
      <c r="P27" s="5"/>
      <c r="Q27" s="5"/>
      <c r="R27" s="7">
        <v>3.7</v>
      </c>
      <c r="S27" s="7">
        <v>3.7</v>
      </c>
      <c r="T27" s="7">
        <v>3.7</v>
      </c>
    </row>
    <row r="28" spans="1:20">
      <c r="A28" s="25" t="s">
        <v>62</v>
      </c>
      <c r="B28" s="22"/>
      <c r="C28" s="22"/>
      <c r="D28" s="22"/>
      <c r="E28" s="22"/>
      <c r="F28" s="25" t="s">
        <v>41</v>
      </c>
      <c r="G28" s="22"/>
      <c r="H28" s="22"/>
      <c r="I28" s="22"/>
      <c r="J28" s="22"/>
      <c r="K28" s="22"/>
      <c r="L28" s="22"/>
      <c r="N28" s="7"/>
      <c r="O28" s="7"/>
      <c r="P28" s="7"/>
      <c r="Q28" s="7"/>
      <c r="R28" s="7"/>
      <c r="S28" s="7"/>
      <c r="T28" s="7"/>
    </row>
    <row r="29" spans="1:20">
      <c r="A29" s="9" t="s">
        <v>50</v>
      </c>
      <c r="B29" s="22" t="s">
        <v>37</v>
      </c>
      <c r="C29" s="27" t="s">
        <v>40</v>
      </c>
      <c r="D29" s="22"/>
      <c r="E29" s="22"/>
      <c r="F29" s="4">
        <v>75</v>
      </c>
      <c r="G29" s="22" t="s">
        <v>42</v>
      </c>
      <c r="H29" s="22"/>
      <c r="I29" s="22"/>
      <c r="J29" s="22"/>
      <c r="K29" s="22"/>
      <c r="L29" s="22"/>
      <c r="N29" s="7"/>
      <c r="O29" s="7"/>
      <c r="P29" s="7"/>
      <c r="Q29" s="7"/>
      <c r="R29" s="7"/>
      <c r="S29" s="7"/>
      <c r="T29" s="7"/>
    </row>
    <row r="30" spans="1:20" ht="51">
      <c r="A30" s="9"/>
      <c r="B30" s="22"/>
      <c r="C30" s="27"/>
      <c r="D30" s="22"/>
      <c r="E30" s="22"/>
      <c r="F30" s="22"/>
      <c r="G30" s="22"/>
      <c r="H30" s="22"/>
      <c r="I30" s="22"/>
      <c r="J30" s="22"/>
      <c r="K30" s="22"/>
      <c r="L30" s="22"/>
      <c r="N30" s="8" t="s">
        <v>44</v>
      </c>
      <c r="O30" s="12" t="str">
        <f>O8</f>
        <v>Rock Salt</v>
      </c>
      <c r="P30" s="12" t="str">
        <f t="shared" ref="P30:Q30" si="2">P8</f>
        <v>Rock Salt</v>
      </c>
      <c r="Q30" s="12" t="str">
        <f t="shared" si="2"/>
        <v>Rock Salt</v>
      </c>
      <c r="R30" s="12" t="str">
        <f>R8</f>
        <v>Salt Brine</v>
      </c>
      <c r="S30" s="12" t="str">
        <f t="shared" ref="S30:T30" si="3">S8</f>
        <v>Salt Brine</v>
      </c>
      <c r="T30" s="12" t="str">
        <f t="shared" si="3"/>
        <v>Salt Brine</v>
      </c>
    </row>
    <row r="31" spans="1:20">
      <c r="A31" s="9"/>
      <c r="B31" s="22"/>
      <c r="C31" s="27"/>
      <c r="D31" s="22"/>
      <c r="E31" s="22"/>
      <c r="F31" s="22"/>
      <c r="G31" s="22"/>
      <c r="H31" s="22"/>
      <c r="I31" s="22"/>
      <c r="J31" s="22"/>
      <c r="K31" s="22"/>
      <c r="L31" s="22"/>
      <c r="N31" s="7"/>
      <c r="O31" s="5" t="s">
        <v>40</v>
      </c>
      <c r="P31" s="5" t="s">
        <v>40</v>
      </c>
      <c r="Q31" s="5" t="s">
        <v>40</v>
      </c>
      <c r="R31" s="5" t="s">
        <v>40</v>
      </c>
      <c r="S31" s="5" t="s">
        <v>40</v>
      </c>
      <c r="T31" s="5" t="s">
        <v>40</v>
      </c>
    </row>
    <row r="32" spans="1:20">
      <c r="A32" s="9"/>
      <c r="B32" s="22"/>
      <c r="C32" s="27"/>
      <c r="D32" s="22"/>
      <c r="E32" s="22"/>
      <c r="F32" s="22"/>
      <c r="G32" s="22"/>
      <c r="H32" s="22"/>
      <c r="I32" s="22"/>
      <c r="J32" s="22"/>
      <c r="K32" s="22"/>
      <c r="L32" s="22"/>
      <c r="N32" s="7"/>
      <c r="O32" s="8" t="s">
        <v>47</v>
      </c>
      <c r="P32" s="8" t="s">
        <v>47</v>
      </c>
      <c r="Q32" s="8" t="s">
        <v>47</v>
      </c>
      <c r="R32" s="8" t="s">
        <v>48</v>
      </c>
      <c r="S32" s="8" t="s">
        <v>48</v>
      </c>
      <c r="T32" s="8" t="s">
        <v>48</v>
      </c>
    </row>
    <row r="33" spans="1:20">
      <c r="A33" s="9"/>
      <c r="B33" s="22"/>
      <c r="C33" s="27"/>
      <c r="D33" s="22"/>
      <c r="E33" s="22"/>
      <c r="F33" s="22"/>
      <c r="G33" s="22"/>
      <c r="H33" s="22"/>
      <c r="I33" s="22"/>
      <c r="J33" s="22"/>
      <c r="K33" s="22"/>
      <c r="L33" s="22"/>
      <c r="N33" s="19" t="str">
        <f>'Pvmt Matl'!$A3</f>
        <v>Application Factors - Select levels by placing a "Y" in the appropriate blocks.</v>
      </c>
      <c r="O33" s="7"/>
      <c r="P33" s="7"/>
      <c r="Q33" s="7"/>
      <c r="R33" s="7"/>
      <c r="S33" s="7"/>
      <c r="T33" s="7"/>
    </row>
    <row r="34" spans="1:20">
      <c r="A34" s="9"/>
      <c r="B34" s="22"/>
      <c r="C34" s="27"/>
      <c r="D34" s="22"/>
      <c r="E34" s="22"/>
      <c r="F34" s="22"/>
      <c r="G34" s="22"/>
      <c r="H34" s="22"/>
      <c r="I34" s="22"/>
      <c r="J34" s="22"/>
      <c r="K34" s="22"/>
      <c r="L34" s="22"/>
      <c r="N34" s="18" t="str">
        <f>'Pvmt Matl'!$B5</f>
        <v>Ice Thickness (inches)</v>
      </c>
      <c r="O34" s="20">
        <f>IF($C5="Y",$J5,$K5)</f>
        <v>1</v>
      </c>
      <c r="P34" s="20">
        <f>$K5</f>
        <v>1</v>
      </c>
      <c r="Q34" s="20">
        <f>IF($G5="Y",$L5,$K5)</f>
        <v>1</v>
      </c>
      <c r="R34" s="20">
        <f>IF($C5="Y",$J5,$K5)</f>
        <v>1</v>
      </c>
      <c r="S34" s="20">
        <f>$K5</f>
        <v>1</v>
      </c>
      <c r="T34" s="20">
        <f>IF($G5="Y",$L5,$K5)</f>
        <v>1</v>
      </c>
    </row>
    <row r="35" spans="1:20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N35" s="18" t="str">
        <f>'Pvmt Matl'!$B6</f>
        <v>Temperature Movement</v>
      </c>
      <c r="O35" s="20">
        <f t="shared" ref="O35:O43" si="4">IF($C6="Y",$J6,$K6)</f>
        <v>1</v>
      </c>
      <c r="P35" s="20">
        <f t="shared" ref="P35:P43" si="5">$K6</f>
        <v>1</v>
      </c>
      <c r="Q35" s="20">
        <f t="shared" ref="Q35:Q43" si="6">IF($G6="Y",$L6,$K6)</f>
        <v>1</v>
      </c>
      <c r="R35" s="20">
        <f t="shared" ref="R35:R43" si="7">IF($C6="Y",$J6,$K6)</f>
        <v>1</v>
      </c>
      <c r="S35" s="20">
        <f t="shared" ref="S35:S43" si="8">$K6</f>
        <v>1</v>
      </c>
      <c r="T35" s="20">
        <f t="shared" ref="T35:T43" si="9">IF($G6="Y",$L6,$K6)</f>
        <v>1</v>
      </c>
    </row>
    <row r="36" spans="1:20">
      <c r="A36" s="3" t="s">
        <v>63</v>
      </c>
      <c r="B36" s="22"/>
      <c r="C36" s="22"/>
      <c r="D36" s="22"/>
      <c r="E36" s="22"/>
      <c r="F36" s="25" t="s">
        <v>41</v>
      </c>
      <c r="G36" s="22"/>
      <c r="H36" s="22"/>
      <c r="I36" s="22"/>
      <c r="J36" s="22"/>
      <c r="K36" s="22"/>
      <c r="L36" s="22"/>
      <c r="N36" s="18" t="str">
        <f>'Pvmt Matl'!$B7</f>
        <v>Repeat Time</v>
      </c>
      <c r="O36" s="20">
        <f t="shared" si="4"/>
        <v>1</v>
      </c>
      <c r="P36" s="20">
        <f t="shared" si="5"/>
        <v>1</v>
      </c>
      <c r="Q36" s="20">
        <f t="shared" si="6"/>
        <v>1</v>
      </c>
      <c r="R36" s="20">
        <f t="shared" si="7"/>
        <v>1</v>
      </c>
      <c r="S36" s="20">
        <f t="shared" si="8"/>
        <v>1</v>
      </c>
      <c r="T36" s="20">
        <f t="shared" si="9"/>
        <v>1</v>
      </c>
    </row>
    <row r="37" spans="1:20">
      <c r="A37" s="9" t="s">
        <v>50</v>
      </c>
      <c r="B37" s="22" t="s">
        <v>38</v>
      </c>
      <c r="C37" s="27" t="s">
        <v>39</v>
      </c>
      <c r="D37" s="22"/>
      <c r="E37" s="22"/>
      <c r="F37" s="4">
        <v>0.11</v>
      </c>
      <c r="G37" s="22" t="s">
        <v>43</v>
      </c>
      <c r="H37" s="22"/>
      <c r="I37" s="22"/>
      <c r="J37" s="22"/>
      <c r="K37" s="22"/>
      <c r="L37" s="22"/>
      <c r="N37" s="19" t="str">
        <f>'Pvmt Matl'!$A8</f>
        <v>Roadway Surface Factors</v>
      </c>
      <c r="O37" s="20"/>
      <c r="P37" s="20"/>
      <c r="Q37" s="20"/>
      <c r="R37" s="20"/>
      <c r="S37" s="20"/>
      <c r="T37" s="20"/>
    </row>
    <row r="38" spans="1:20">
      <c r="A38" s="9"/>
      <c r="B38" s="22"/>
      <c r="C38" s="27"/>
      <c r="D38" s="22"/>
      <c r="E38" s="22"/>
      <c r="F38" s="22"/>
      <c r="G38" s="22"/>
      <c r="H38" s="22"/>
      <c r="I38" s="22"/>
      <c r="J38" s="22"/>
      <c r="K38" s="22"/>
      <c r="L38" s="22"/>
      <c r="N38" s="18" t="str">
        <f>'Pvmt Matl'!$B9</f>
        <v>Pavement Material</v>
      </c>
      <c r="O38" s="20">
        <f t="shared" si="4"/>
        <v>1.5</v>
      </c>
      <c r="P38" s="20">
        <f t="shared" si="5"/>
        <v>1</v>
      </c>
      <c r="Q38" s="20">
        <f t="shared" si="6"/>
        <v>0.5</v>
      </c>
      <c r="R38" s="20">
        <f t="shared" si="7"/>
        <v>1.5</v>
      </c>
      <c r="S38" s="20">
        <f t="shared" si="8"/>
        <v>1</v>
      </c>
      <c r="T38" s="20">
        <f t="shared" si="9"/>
        <v>0.5</v>
      </c>
    </row>
    <row r="39" spans="1:20">
      <c r="A39" s="9"/>
      <c r="B39" s="22" t="s">
        <v>3</v>
      </c>
      <c r="C39" s="9"/>
      <c r="D39" s="22" t="s">
        <v>83</v>
      </c>
      <c r="E39" s="9" t="s">
        <v>50</v>
      </c>
      <c r="F39" s="22" t="s">
        <v>84</v>
      </c>
      <c r="G39" s="9"/>
      <c r="H39" s="22" t="s">
        <v>85</v>
      </c>
      <c r="I39" s="22"/>
      <c r="J39" s="32">
        <v>10</v>
      </c>
      <c r="K39" s="32">
        <v>20</v>
      </c>
      <c r="L39" s="32">
        <v>30</v>
      </c>
      <c r="N39" s="18" t="str">
        <f>'Pvmt Matl'!$B10</f>
        <v>Pavement Surface Age</v>
      </c>
      <c r="O39" s="20">
        <f t="shared" si="4"/>
        <v>1</v>
      </c>
      <c r="P39" s="20">
        <f t="shared" si="5"/>
        <v>1</v>
      </c>
      <c r="Q39" s="20">
        <f t="shared" si="6"/>
        <v>1</v>
      </c>
      <c r="R39" s="20">
        <f t="shared" si="7"/>
        <v>1</v>
      </c>
      <c r="S39" s="20">
        <f t="shared" si="8"/>
        <v>1</v>
      </c>
      <c r="T39" s="20">
        <f t="shared" si="9"/>
        <v>1</v>
      </c>
    </row>
    <row r="40" spans="1:20">
      <c r="A40" s="10"/>
      <c r="B40" s="22" t="s">
        <v>86</v>
      </c>
      <c r="C40" s="27"/>
      <c r="D40" s="22"/>
      <c r="E40" s="22"/>
      <c r="F40" s="22"/>
      <c r="G40" s="22"/>
      <c r="H40" s="22"/>
      <c r="I40" s="22"/>
      <c r="J40" s="22"/>
      <c r="K40" s="22"/>
      <c r="L40" s="22"/>
      <c r="N40" s="19" t="str">
        <f>'Pvmt Matl'!$A11</f>
        <v>Weather Factors</v>
      </c>
      <c r="O40" s="20"/>
      <c r="P40" s="20"/>
      <c r="Q40" s="20"/>
      <c r="R40" s="20"/>
      <c r="S40" s="20"/>
      <c r="T40" s="20"/>
    </row>
    <row r="41" spans="1:20">
      <c r="A41" s="9"/>
      <c r="B41" s="22"/>
      <c r="C41" s="27"/>
      <c r="D41" s="22"/>
      <c r="E41" s="22"/>
      <c r="F41" s="22"/>
      <c r="G41" s="22"/>
      <c r="H41" s="22"/>
      <c r="I41" s="22"/>
      <c r="J41" s="22"/>
      <c r="K41" s="22"/>
      <c r="L41" s="22"/>
      <c r="N41" s="18" t="str">
        <f>'Pvmt Matl'!$B12</f>
        <v>Sun Condition</v>
      </c>
      <c r="O41" s="20">
        <f t="shared" si="4"/>
        <v>1</v>
      </c>
      <c r="P41" s="20">
        <f t="shared" si="5"/>
        <v>1</v>
      </c>
      <c r="Q41" s="20">
        <f t="shared" si="6"/>
        <v>1</v>
      </c>
      <c r="R41" s="20">
        <f t="shared" si="7"/>
        <v>1</v>
      </c>
      <c r="S41" s="20">
        <f t="shared" si="8"/>
        <v>1</v>
      </c>
      <c r="T41" s="20">
        <f t="shared" si="9"/>
        <v>1</v>
      </c>
    </row>
    <row r="42" spans="1:20">
      <c r="A42" s="9"/>
      <c r="B42" s="22"/>
      <c r="C42" s="27"/>
      <c r="D42" s="22"/>
      <c r="E42" s="22"/>
      <c r="F42" s="22"/>
      <c r="G42" s="22"/>
      <c r="H42" s="22"/>
      <c r="I42" s="22"/>
      <c r="J42" s="22"/>
      <c r="K42" s="22"/>
      <c r="L42" s="22"/>
      <c r="N42" s="18" t="str">
        <f>'Pvmt Matl'!$B13</f>
        <v>Wind Condition</v>
      </c>
      <c r="O42" s="20">
        <f t="shared" si="4"/>
        <v>1</v>
      </c>
      <c r="P42" s="20">
        <f t="shared" si="5"/>
        <v>1</v>
      </c>
      <c r="Q42" s="20">
        <f t="shared" si="6"/>
        <v>1</v>
      </c>
      <c r="R42" s="20">
        <f t="shared" si="7"/>
        <v>1</v>
      </c>
      <c r="S42" s="20">
        <f t="shared" si="8"/>
        <v>1</v>
      </c>
      <c r="T42" s="20">
        <f t="shared" si="9"/>
        <v>1</v>
      </c>
    </row>
    <row r="43" spans="1:20">
      <c r="A43" s="9"/>
      <c r="B43" s="22"/>
      <c r="C43" s="27"/>
      <c r="D43" s="22"/>
      <c r="E43" s="22"/>
      <c r="F43" s="22"/>
      <c r="G43" s="22"/>
      <c r="H43" s="22"/>
      <c r="I43" s="22"/>
      <c r="J43" s="22"/>
      <c r="K43" s="22"/>
      <c r="L43" s="22"/>
      <c r="N43" s="18" t="str">
        <f>'Pvmt Matl'!$B14</f>
        <v>Roadway Shade</v>
      </c>
      <c r="O43" s="20">
        <f t="shared" si="4"/>
        <v>1</v>
      </c>
      <c r="P43" s="20">
        <f t="shared" si="5"/>
        <v>1</v>
      </c>
      <c r="Q43" s="20">
        <f t="shared" si="6"/>
        <v>1</v>
      </c>
      <c r="R43" s="20">
        <f t="shared" si="7"/>
        <v>1</v>
      </c>
      <c r="S43" s="20">
        <f t="shared" si="8"/>
        <v>1</v>
      </c>
      <c r="T43" s="20">
        <f t="shared" si="9"/>
        <v>1</v>
      </c>
    </row>
    <row r="44" spans="1:20">
      <c r="N44" s="19" t="str">
        <f>'Pvmt Matl'!$A23</f>
        <v>Truck Proportion</v>
      </c>
      <c r="O44" s="20">
        <f>IF($C23="Y",$J23,$K23)</f>
        <v>1</v>
      </c>
      <c r="P44" s="20">
        <f>$K23</f>
        <v>1</v>
      </c>
      <c r="Q44" s="20">
        <f>IF($G23="Y",$L23,$K23)</f>
        <v>1</v>
      </c>
      <c r="R44" s="20">
        <f>IF($C23="Y",$J23,$K23)</f>
        <v>1</v>
      </c>
      <c r="S44" s="20">
        <f>$K23</f>
        <v>1</v>
      </c>
      <c r="T44" s="20">
        <f>IF($G23="Y",$L23,$K23)</f>
        <v>1</v>
      </c>
    </row>
    <row r="45" spans="1:20">
      <c r="N45" s="19" t="str">
        <f>'Pvmt Matl'!$A24</f>
        <v>Environmental Factors</v>
      </c>
      <c r="O45" s="20"/>
      <c r="P45" s="20"/>
      <c r="Q45" s="20"/>
      <c r="R45" s="20"/>
      <c r="S45" s="20"/>
      <c r="T45" s="20"/>
    </row>
    <row r="46" spans="1:20">
      <c r="N46" s="7" t="str">
        <f>'Pvmt Matl'!$B25</f>
        <v>Corrosion Sensitve Struct.</v>
      </c>
      <c r="O46" s="20">
        <f t="shared" ref="O46:O47" si="10">IF($C25="Y",$J25,$K25)</f>
        <v>1</v>
      </c>
      <c r="P46" s="20">
        <f t="shared" ref="P46:P47" si="11">$K25</f>
        <v>1</v>
      </c>
      <c r="Q46" s="20">
        <f t="shared" ref="Q46:Q47" si="12">IF($G25="Y",$L25,$K25)</f>
        <v>1</v>
      </c>
      <c r="R46" s="20">
        <f t="shared" ref="R46:R47" si="13">IF($C25="Y",$J25,$K25)</f>
        <v>1</v>
      </c>
      <c r="S46" s="20">
        <f t="shared" ref="S46:S47" si="14">$K25</f>
        <v>1</v>
      </c>
      <c r="T46" s="20">
        <f t="shared" ref="T46:T47" si="15">IF($G25="Y",$L25,$K25)</f>
        <v>1</v>
      </c>
    </row>
    <row r="47" spans="1:20">
      <c r="N47" s="7" t="str">
        <f>'Pvmt Matl'!$B26</f>
        <v>Environmentally Sensitive</v>
      </c>
      <c r="O47" s="20">
        <f t="shared" si="10"/>
        <v>1</v>
      </c>
      <c r="P47" s="20">
        <f t="shared" si="11"/>
        <v>1</v>
      </c>
      <c r="Q47" s="20">
        <f t="shared" si="12"/>
        <v>1</v>
      </c>
      <c r="R47" s="20">
        <f t="shared" si="13"/>
        <v>1</v>
      </c>
      <c r="S47" s="20">
        <f t="shared" si="14"/>
        <v>1</v>
      </c>
      <c r="T47" s="20">
        <f t="shared" si="15"/>
        <v>1</v>
      </c>
    </row>
    <row r="48" spans="1:20">
      <c r="N48" s="19" t="str">
        <f>A15</f>
        <v>Roadway Volume (ADT)</v>
      </c>
      <c r="O48" s="20">
        <f>1/$J19</f>
        <v>1</v>
      </c>
      <c r="P48" s="20">
        <f t="shared" ref="P48:T48" si="16">1/$J19</f>
        <v>1</v>
      </c>
      <c r="Q48" s="20">
        <f t="shared" si="16"/>
        <v>1</v>
      </c>
      <c r="R48" s="20">
        <f t="shared" si="16"/>
        <v>1</v>
      </c>
      <c r="S48" s="20">
        <f t="shared" si="16"/>
        <v>1</v>
      </c>
      <c r="T48" s="20">
        <f t="shared" si="16"/>
        <v>1</v>
      </c>
    </row>
    <row r="49" spans="14:29">
      <c r="N49" s="2" t="s">
        <v>87</v>
      </c>
      <c r="O49" s="20">
        <f>O34*O35*O36*O38*O39*O41*O42*O43*O44*O46*O47*O48</f>
        <v>1.5</v>
      </c>
      <c r="P49" s="20">
        <f t="shared" ref="P49:T49" si="17">P34*P35*P36*P38*P39*P41*P42*P43*P44*P46*P47*P48</f>
        <v>1</v>
      </c>
      <c r="Q49" s="20">
        <f t="shared" si="17"/>
        <v>0.5</v>
      </c>
      <c r="R49" s="20">
        <f t="shared" si="17"/>
        <v>1.5</v>
      </c>
      <c r="S49" s="20">
        <f t="shared" si="17"/>
        <v>1</v>
      </c>
      <c r="T49" s="20">
        <f t="shared" si="17"/>
        <v>0.5</v>
      </c>
    </row>
    <row r="50" spans="14:29" ht="59" customHeight="1">
      <c r="N50" s="18"/>
      <c r="O50" s="20"/>
      <c r="P50" s="20"/>
      <c r="Q50" s="20"/>
      <c r="R50" s="20"/>
      <c r="S50" s="20"/>
      <c r="T50" s="20"/>
    </row>
    <row r="51" spans="14:29">
      <c r="U51" s="20"/>
      <c r="V51" s="20"/>
      <c r="W51" s="20"/>
      <c r="X51" s="20"/>
      <c r="Y51" s="20"/>
      <c r="Z51" s="20"/>
      <c r="AA51" s="20"/>
      <c r="AB51" s="20"/>
      <c r="AC51" s="20"/>
    </row>
    <row r="52" spans="14:29">
      <c r="U52" s="20"/>
      <c r="V52" s="20"/>
      <c r="W52" s="20"/>
      <c r="X52" s="20"/>
      <c r="Y52" s="20"/>
      <c r="Z52" s="20"/>
      <c r="AA52" s="20"/>
      <c r="AB52" s="20"/>
      <c r="AC52" s="20"/>
    </row>
    <row r="53" spans="14:29">
      <c r="U53" s="20"/>
      <c r="V53" s="20"/>
      <c r="W53" s="20"/>
      <c r="X53" s="20"/>
      <c r="Y53" s="20"/>
      <c r="Z53" s="20"/>
      <c r="AA53" s="20"/>
      <c r="AB53" s="20"/>
      <c r="AC53" s="20"/>
    </row>
    <row r="54" spans="14:29">
      <c r="U54" s="20"/>
      <c r="V54" s="20"/>
      <c r="W54" s="20"/>
      <c r="X54" s="20"/>
      <c r="Y54" s="20"/>
      <c r="Z54" s="20"/>
      <c r="AA54" s="20"/>
      <c r="AB54" s="20"/>
      <c r="AC54" s="20"/>
    </row>
    <row r="55" spans="14:29">
      <c r="U55" s="20"/>
      <c r="V55" s="20"/>
      <c r="W55" s="20"/>
      <c r="X55" s="20"/>
      <c r="Y55" s="20"/>
      <c r="Z55" s="20"/>
      <c r="AA55" s="20"/>
      <c r="AB55" s="20"/>
      <c r="AC55" s="20"/>
    </row>
    <row r="56" spans="14:29">
      <c r="N56" s="31"/>
      <c r="O56" s="2" t="str">
        <f>O30</f>
        <v>Rock Salt</v>
      </c>
      <c r="P56" s="2" t="str">
        <f t="shared" ref="P56:T58" si="18">P30</f>
        <v>Rock Salt</v>
      </c>
      <c r="Q56" s="2" t="str">
        <f t="shared" si="18"/>
        <v>Rock Salt</v>
      </c>
      <c r="R56" s="2" t="str">
        <f t="shared" si="18"/>
        <v>Salt Brine</v>
      </c>
      <c r="S56" s="2" t="str">
        <f t="shared" si="18"/>
        <v>Salt Brine</v>
      </c>
      <c r="T56" s="2" t="str">
        <f t="shared" si="18"/>
        <v>Salt Brine</v>
      </c>
      <c r="U56" s="20"/>
      <c r="V56" s="20"/>
      <c r="W56" s="20"/>
      <c r="X56" s="20"/>
      <c r="Y56" s="20"/>
      <c r="Z56" s="20"/>
      <c r="AA56" s="20"/>
      <c r="AB56" s="20"/>
      <c r="AC56" s="20"/>
    </row>
    <row r="57" spans="14:29">
      <c r="N57" s="31"/>
      <c r="O57" s="2" t="str">
        <f t="shared" ref="O57:T58" si="19">O31</f>
        <v>NaCl</v>
      </c>
      <c r="P57" s="2" t="str">
        <f t="shared" si="19"/>
        <v>NaCl</v>
      </c>
      <c r="Q57" s="2" t="str">
        <f t="shared" si="19"/>
        <v>NaCl</v>
      </c>
      <c r="R57" s="2" t="str">
        <f t="shared" si="19"/>
        <v>NaCl</v>
      </c>
      <c r="S57" s="2" t="str">
        <f t="shared" si="19"/>
        <v>NaCl</v>
      </c>
      <c r="T57" s="2" t="str">
        <f t="shared" si="19"/>
        <v>NaCl</v>
      </c>
      <c r="U57" s="20"/>
      <c r="V57" s="20"/>
      <c r="W57" s="20"/>
      <c r="X57" s="20"/>
      <c r="Y57" s="20"/>
      <c r="Z57" s="20"/>
      <c r="AA57" s="20"/>
      <c r="AB57" s="20"/>
      <c r="AC57" s="20"/>
    </row>
    <row r="58" spans="14:29">
      <c r="N58" s="31" t="str">
        <f t="shared" ref="N58:N71" si="20">N8</f>
        <v>Temp° F</v>
      </c>
      <c r="O58" s="2" t="str">
        <f t="shared" si="19"/>
        <v>Gran</v>
      </c>
      <c r="P58" s="2" t="str">
        <f t="shared" si="18"/>
        <v>Gran</v>
      </c>
      <c r="Q58" s="2" t="str">
        <f t="shared" si="18"/>
        <v>Gran</v>
      </c>
      <c r="R58" s="2" t="str">
        <f t="shared" si="18"/>
        <v>Liq</v>
      </c>
      <c r="S58" s="2" t="str">
        <f t="shared" si="18"/>
        <v>Liq</v>
      </c>
      <c r="T58" s="2" t="str">
        <f t="shared" si="18"/>
        <v>Liq</v>
      </c>
      <c r="U58" s="20"/>
      <c r="V58" s="20"/>
      <c r="W58" s="20"/>
      <c r="X58" s="20"/>
      <c r="Y58" s="20"/>
      <c r="Z58" s="20"/>
      <c r="AA58" s="20"/>
      <c r="AB58" s="20"/>
      <c r="AC58" s="20"/>
    </row>
    <row r="59" spans="14:29">
      <c r="N59" s="31">
        <f t="shared" si="20"/>
        <v>30</v>
      </c>
      <c r="O59" s="17">
        <f>O$26/O9*O$24*O$25/2000/O$49</f>
        <v>13.799999999999999</v>
      </c>
      <c r="P59" s="17">
        <f>P$26/P9*P$24*P$25/2000/P$49</f>
        <v>20.7</v>
      </c>
      <c r="Q59" s="17">
        <f>Q$26/Q9*Q$24*Q$25/2000/Q$49</f>
        <v>41.4</v>
      </c>
      <c r="R59" s="4">
        <f>R$27/R9*R$24*R$25/R$49</f>
        <v>1.3914529914529916</v>
      </c>
      <c r="S59" s="4">
        <f>S$27/S9*S$24*S$25/S$49</f>
        <v>2.0871794871794873</v>
      </c>
      <c r="T59" s="4">
        <f>T$27/T9*T$24*T$25/T$49</f>
        <v>4.1743589743589746</v>
      </c>
      <c r="U59" s="20"/>
      <c r="V59" s="20"/>
      <c r="W59" s="20"/>
      <c r="X59" s="20"/>
      <c r="Y59" s="20"/>
      <c r="Z59" s="20"/>
      <c r="AA59" s="20"/>
      <c r="AB59" s="20"/>
      <c r="AC59" s="20"/>
    </row>
    <row r="60" spans="14:29">
      <c r="N60" s="31">
        <f t="shared" si="20"/>
        <v>25</v>
      </c>
      <c r="O60" s="17">
        <f t="shared" ref="O60:Q71" si="21">O$26/O10*O$24*O$25/2000/O$49</f>
        <v>17.25</v>
      </c>
      <c r="P60" s="17">
        <f t="shared" si="21"/>
        <v>25.875</v>
      </c>
      <c r="Q60" s="17">
        <f t="shared" si="21"/>
        <v>51.75</v>
      </c>
      <c r="R60" s="4">
        <f t="shared" ref="R60:T71" si="22">R$27/R10*R$24*R$25/R$49</f>
        <v>1.9380952380952383</v>
      </c>
      <c r="S60" s="4">
        <f t="shared" si="22"/>
        <v>2.9071428571428575</v>
      </c>
      <c r="T60" s="4">
        <f t="shared" si="22"/>
        <v>5.8142857142857149</v>
      </c>
      <c r="U60" s="20"/>
      <c r="V60" s="20"/>
      <c r="W60" s="20"/>
      <c r="X60" s="20"/>
      <c r="Y60" s="20"/>
      <c r="Z60" s="20"/>
      <c r="AA60" s="20"/>
      <c r="AB60" s="20"/>
      <c r="AC60" s="20"/>
    </row>
    <row r="61" spans="14:29">
      <c r="N61" s="31">
        <f t="shared" si="20"/>
        <v>20</v>
      </c>
      <c r="O61" s="17">
        <f t="shared" ref="O61:Q71" si="23">O$26/O11*O$24*O$25/2000/O$49</f>
        <v>23.793103448275858</v>
      </c>
      <c r="P61" s="17">
        <f t="shared" si="23"/>
        <v>35.689655172413786</v>
      </c>
      <c r="Q61" s="17">
        <f t="shared" si="23"/>
        <v>71.379310344827573</v>
      </c>
      <c r="R61" s="4">
        <f t="shared" ref="R61:T71" si="24">R$27/R11*R$24*R$25/R$49</f>
        <v>2.5841269841269843</v>
      </c>
      <c r="S61" s="4">
        <f t="shared" si="24"/>
        <v>3.8761904761904766</v>
      </c>
      <c r="T61" s="4">
        <f t="shared" si="24"/>
        <v>7.7523809523809533</v>
      </c>
      <c r="U61" s="20"/>
      <c r="V61" s="20"/>
      <c r="W61" s="20"/>
      <c r="X61" s="20"/>
      <c r="Y61" s="20"/>
      <c r="Z61" s="20"/>
      <c r="AA61" s="20"/>
      <c r="AB61" s="20"/>
      <c r="AC61" s="20"/>
    </row>
    <row r="62" spans="14:29">
      <c r="N62" s="31">
        <f t="shared" si="20"/>
        <v>15</v>
      </c>
      <c r="O62" s="17">
        <f t="shared" ref="O62:Q71" si="25">O$26/O12*O$24*O$25/2000/O$49</f>
        <v>35.384615384615387</v>
      </c>
      <c r="P62" s="17">
        <f t="shared" si="25"/>
        <v>53.07692307692308</v>
      </c>
      <c r="Q62" s="17">
        <f t="shared" si="25"/>
        <v>106.15384615384616</v>
      </c>
      <c r="R62" s="4">
        <f t="shared" ref="R62:T71" si="26">R$27/R12*R$24*R$25/R$49</f>
        <v>3.3916666666666671</v>
      </c>
      <c r="S62" s="4">
        <f t="shared" si="26"/>
        <v>5.0875000000000004</v>
      </c>
      <c r="T62" s="4">
        <f t="shared" si="26"/>
        <v>10.175000000000001</v>
      </c>
      <c r="U62" s="20"/>
      <c r="V62" s="20"/>
      <c r="W62" s="20"/>
      <c r="X62" s="20"/>
      <c r="Y62" s="20"/>
      <c r="Z62" s="20"/>
      <c r="AA62" s="20"/>
      <c r="AB62" s="20"/>
      <c r="AC62" s="20"/>
    </row>
    <row r="63" spans="14:29">
      <c r="N63" s="31">
        <f t="shared" si="20"/>
        <v>10</v>
      </c>
      <c r="O63" s="17">
        <f t="shared" ref="O63:Q71" si="27">O$26/O13*O$24*O$25/2000/O$49</f>
        <v>69</v>
      </c>
      <c r="P63" s="17">
        <f t="shared" si="27"/>
        <v>103.5</v>
      </c>
      <c r="Q63" s="17">
        <f t="shared" si="27"/>
        <v>207</v>
      </c>
      <c r="R63" s="4">
        <f t="shared" ref="R63:T71" si="28">R$27/R13*R$24*R$25/R$49</f>
        <v>4.522222222222223</v>
      </c>
      <c r="S63" s="4">
        <f t="shared" si="28"/>
        <v>6.7833333333333341</v>
      </c>
      <c r="T63" s="4">
        <f t="shared" si="28"/>
        <v>13.566666666666668</v>
      </c>
      <c r="U63" s="20"/>
      <c r="V63" s="20"/>
      <c r="W63" s="20"/>
      <c r="X63" s="20"/>
      <c r="Y63" s="20"/>
      <c r="Z63" s="20"/>
      <c r="AA63" s="20"/>
      <c r="AB63" s="20"/>
      <c r="AC63" s="20"/>
    </row>
    <row r="64" spans="14:29">
      <c r="N64" s="31">
        <f t="shared" si="20"/>
        <v>5</v>
      </c>
      <c r="O64" s="17">
        <f t="shared" ref="O64:Q71" si="29">O$26/O14*O$24*O$25/2000/O$49</f>
        <v>40.588235294117645</v>
      </c>
      <c r="P64" s="17">
        <f t="shared" si="29"/>
        <v>60.882352941176464</v>
      </c>
      <c r="Q64" s="17">
        <f t="shared" si="29"/>
        <v>121.76470588235293</v>
      </c>
      <c r="R64" s="4">
        <f t="shared" ref="R64:T71" si="30">R$27/R14*R$24*R$25/R$49</f>
        <v>3.617777777777778</v>
      </c>
      <c r="S64" s="4">
        <f t="shared" si="30"/>
        <v>5.4266666666666667</v>
      </c>
      <c r="T64" s="4">
        <f t="shared" si="30"/>
        <v>10.853333333333333</v>
      </c>
      <c r="U64" s="20"/>
      <c r="V64" s="20"/>
      <c r="W64" s="20"/>
      <c r="X64" s="20"/>
      <c r="Y64" s="20"/>
      <c r="Z64" s="20"/>
      <c r="AA64" s="20"/>
      <c r="AB64" s="20"/>
      <c r="AC64" s="20"/>
    </row>
    <row r="65" spans="14:29">
      <c r="N65" s="31">
        <f t="shared" si="20"/>
        <v>0</v>
      </c>
      <c r="O65" s="17">
        <f t="shared" ref="O65:Q71" si="31">O$26/O15*O$24*O$25/2000/O$49</f>
        <v>13799.999999999998</v>
      </c>
      <c r="P65" s="17">
        <f t="shared" si="31"/>
        <v>20699.999999999996</v>
      </c>
      <c r="Q65" s="17">
        <f t="shared" si="31"/>
        <v>41399.999999999993</v>
      </c>
      <c r="R65" s="4">
        <f t="shared" ref="R65:T71" si="32">R$27/R15*R$24*R$25/R$49</f>
        <v>542.66666666666663</v>
      </c>
      <c r="S65" s="4">
        <f t="shared" si="32"/>
        <v>814</v>
      </c>
      <c r="T65" s="4">
        <f t="shared" si="32"/>
        <v>1628</v>
      </c>
      <c r="U65" s="20"/>
      <c r="V65" s="20"/>
      <c r="W65" s="20"/>
      <c r="X65" s="20"/>
      <c r="Y65" s="20"/>
      <c r="Z65" s="20"/>
      <c r="AA65" s="20"/>
      <c r="AB65" s="20"/>
      <c r="AC65" s="20"/>
    </row>
    <row r="66" spans="14:29">
      <c r="N66" s="31">
        <f t="shared" si="20"/>
        <v>-5</v>
      </c>
      <c r="O66" s="17">
        <f t="shared" ref="O66:Q71" si="33">O$26/O16*O$24*O$25/2000/O$49</f>
        <v>13799.999999999998</v>
      </c>
      <c r="P66" s="17">
        <f t="shared" si="33"/>
        <v>20699.999999999996</v>
      </c>
      <c r="Q66" s="17">
        <f t="shared" si="33"/>
        <v>41399.999999999993</v>
      </c>
      <c r="R66" s="4">
        <f t="shared" ref="R66:T71" si="34">R$27/R16*R$24*R$25/R$49</f>
        <v>542.66666666666663</v>
      </c>
      <c r="S66" s="4">
        <f t="shared" si="34"/>
        <v>814</v>
      </c>
      <c r="T66" s="4">
        <f t="shared" si="34"/>
        <v>1628</v>
      </c>
      <c r="U66" s="20"/>
      <c r="V66" s="20"/>
      <c r="W66" s="20"/>
      <c r="X66" s="20"/>
      <c r="Y66" s="20"/>
      <c r="Z66" s="20"/>
      <c r="AA66" s="20"/>
      <c r="AB66" s="20"/>
      <c r="AC66" s="20"/>
    </row>
    <row r="67" spans="14:29">
      <c r="N67" s="31">
        <f t="shared" si="20"/>
        <v>-10</v>
      </c>
      <c r="O67" s="17">
        <f t="shared" ref="O67:Q71" si="35">O$26/O17*O$24*O$25/2000/O$49</f>
        <v>13799.999999999998</v>
      </c>
      <c r="P67" s="17">
        <f t="shared" si="35"/>
        <v>20699.999999999996</v>
      </c>
      <c r="Q67" s="17">
        <f t="shared" si="35"/>
        <v>41399.999999999993</v>
      </c>
      <c r="R67" s="4">
        <f t="shared" ref="R67:T71" si="36">R$27/R17*R$24*R$25/R$49</f>
        <v>542.66666666666663</v>
      </c>
      <c r="S67" s="4">
        <f t="shared" si="36"/>
        <v>814</v>
      </c>
      <c r="T67" s="4">
        <f t="shared" si="36"/>
        <v>1628</v>
      </c>
      <c r="U67" s="20"/>
      <c r="V67" s="20"/>
      <c r="W67" s="20"/>
      <c r="X67" s="20"/>
      <c r="Y67" s="20"/>
      <c r="Z67" s="20"/>
      <c r="AA67" s="20"/>
      <c r="AB67" s="20"/>
      <c r="AC67" s="20"/>
    </row>
    <row r="68" spans="14:29">
      <c r="N68" s="31">
        <f t="shared" si="20"/>
        <v>-15</v>
      </c>
      <c r="O68" s="17">
        <f t="shared" ref="O68:Q71" si="37">O$26/O18*O$24*O$25/2000/O$49</f>
        <v>13799.999999999998</v>
      </c>
      <c r="P68" s="17">
        <f t="shared" si="37"/>
        <v>20699.999999999996</v>
      </c>
      <c r="Q68" s="17">
        <f t="shared" si="37"/>
        <v>41399.999999999993</v>
      </c>
      <c r="R68" s="4">
        <f t="shared" ref="R68:T71" si="38">R$27/R18*R$24*R$25/R$49</f>
        <v>542.66666666666663</v>
      </c>
      <c r="S68" s="4">
        <f t="shared" si="38"/>
        <v>814</v>
      </c>
      <c r="T68" s="4">
        <f t="shared" si="38"/>
        <v>1628</v>
      </c>
      <c r="U68" s="20"/>
      <c r="V68" s="20"/>
      <c r="W68" s="20"/>
      <c r="X68" s="20"/>
      <c r="Y68" s="20"/>
      <c r="Z68" s="20"/>
      <c r="AA68" s="20"/>
      <c r="AB68" s="20"/>
      <c r="AC68" s="20"/>
    </row>
    <row r="69" spans="14:29">
      <c r="N69" s="31">
        <f t="shared" si="20"/>
        <v>-20</v>
      </c>
      <c r="O69" s="17">
        <f t="shared" ref="O69:Q71" si="39">O$26/O19*O$24*O$25/2000/O$49</f>
        <v>13799.999999999998</v>
      </c>
      <c r="P69" s="17">
        <f t="shared" si="39"/>
        <v>20699.999999999996</v>
      </c>
      <c r="Q69" s="17">
        <f t="shared" si="39"/>
        <v>41399.999999999993</v>
      </c>
      <c r="R69" s="4">
        <f t="shared" ref="R69:T71" si="40">R$27/R19*R$24*R$25/R$49</f>
        <v>542.66666666666663</v>
      </c>
      <c r="S69" s="4">
        <f t="shared" si="40"/>
        <v>814</v>
      </c>
      <c r="T69" s="4">
        <f t="shared" si="40"/>
        <v>1628</v>
      </c>
      <c r="U69" s="20"/>
      <c r="V69" s="20"/>
      <c r="W69" s="20"/>
      <c r="X69" s="20"/>
      <c r="Y69" s="20"/>
      <c r="Z69" s="20"/>
      <c r="AA69" s="20"/>
      <c r="AB69" s="20"/>
      <c r="AC69" s="20"/>
    </row>
    <row r="70" spans="14:29">
      <c r="N70" s="31">
        <f t="shared" si="20"/>
        <v>-25</v>
      </c>
      <c r="O70" s="17">
        <f t="shared" ref="O70:Q71" si="41">O$26/O20*O$24*O$25/2000/O$49</f>
        <v>13799.999999999998</v>
      </c>
      <c r="P70" s="17">
        <f t="shared" si="41"/>
        <v>20699.999999999996</v>
      </c>
      <c r="Q70" s="17">
        <f t="shared" si="41"/>
        <v>41399.999999999993</v>
      </c>
      <c r="R70" s="4">
        <f t="shared" ref="R70:T71" si="42">R$27/R20*R$24*R$25/R$49</f>
        <v>542.66666666666663</v>
      </c>
      <c r="S70" s="4">
        <f t="shared" si="42"/>
        <v>814</v>
      </c>
      <c r="T70" s="4">
        <f t="shared" si="42"/>
        <v>1628</v>
      </c>
      <c r="U70" s="20"/>
      <c r="V70" s="20"/>
      <c r="W70" s="20"/>
      <c r="X70" s="20"/>
      <c r="Y70" s="20"/>
      <c r="Z70" s="20"/>
      <c r="AA70" s="20"/>
      <c r="AB70" s="20"/>
      <c r="AC70" s="20"/>
    </row>
    <row r="71" spans="14:29">
      <c r="N71" s="31">
        <f t="shared" si="20"/>
        <v>-30</v>
      </c>
      <c r="O71" s="17">
        <f t="shared" ref="O71:Q71" si="43">O$26/O21*O$24*O$25/2000/O$49</f>
        <v>13799.999999999998</v>
      </c>
      <c r="P71" s="17">
        <f t="shared" si="43"/>
        <v>20699.999999999996</v>
      </c>
      <c r="Q71" s="17">
        <f t="shared" si="43"/>
        <v>41399.999999999993</v>
      </c>
      <c r="R71" s="4">
        <f t="shared" ref="R71:T71" si="44">R$27/R21*R$24*R$25/R$49</f>
        <v>542.66666666666663</v>
      </c>
      <c r="S71" s="4">
        <f t="shared" si="44"/>
        <v>814</v>
      </c>
      <c r="T71" s="4">
        <f t="shared" si="44"/>
        <v>1628</v>
      </c>
      <c r="U71" s="20"/>
      <c r="V71" s="20"/>
      <c r="W71" s="20"/>
      <c r="X71" s="20"/>
      <c r="Y71" s="20"/>
      <c r="Z71" s="20"/>
      <c r="AA71" s="20"/>
      <c r="AB71" s="20"/>
      <c r="AC71" s="20"/>
    </row>
    <row r="72" spans="14:29">
      <c r="U72" s="20"/>
      <c r="V72" s="20"/>
      <c r="W72" s="20"/>
      <c r="X72" s="20"/>
      <c r="Y72" s="20"/>
      <c r="Z72" s="20"/>
      <c r="AA72" s="20"/>
      <c r="AB72" s="20"/>
      <c r="AC72" s="20"/>
    </row>
    <row r="73" spans="14:29">
      <c r="U73" s="20"/>
      <c r="V73" s="20"/>
      <c r="W73" s="20"/>
      <c r="X73" s="20"/>
      <c r="Y73" s="20"/>
      <c r="Z73" s="20"/>
      <c r="AA73" s="20"/>
      <c r="AB73" s="20"/>
      <c r="AC73" s="20"/>
    </row>
    <row r="74" spans="14:29">
      <c r="U74" s="20"/>
      <c r="V74" s="20"/>
      <c r="W74" s="20"/>
      <c r="X74" s="20"/>
      <c r="Y74" s="20"/>
      <c r="Z74" s="20"/>
      <c r="AA74" s="20"/>
      <c r="AB74" s="20"/>
      <c r="AC74" s="20"/>
    </row>
    <row r="75" spans="14:29">
      <c r="U75" s="20"/>
      <c r="V75" s="20"/>
      <c r="W75" s="20"/>
      <c r="X75" s="20"/>
      <c r="Y75" s="20"/>
      <c r="Z75" s="20"/>
      <c r="AA75" s="20"/>
      <c r="AB75" s="20"/>
      <c r="AC75" s="20"/>
    </row>
    <row r="76" spans="14:29">
      <c r="U76" s="20"/>
      <c r="V76" s="20"/>
      <c r="W76" s="20"/>
      <c r="X76" s="20"/>
      <c r="Y76" s="20"/>
      <c r="Z76" s="20"/>
      <c r="AA76" s="20"/>
      <c r="AB76" s="20"/>
      <c r="AC76" s="20"/>
    </row>
    <row r="77" spans="14:29">
      <c r="U77" s="20"/>
      <c r="V77" s="20"/>
      <c r="W77" s="20"/>
      <c r="X77" s="20"/>
      <c r="Y77" s="20"/>
      <c r="Z77" s="20"/>
      <c r="AA77" s="20"/>
      <c r="AB77" s="20"/>
      <c r="AC77" s="20"/>
    </row>
    <row r="78" spans="14:29">
      <c r="U78" s="20"/>
      <c r="V78" s="20"/>
      <c r="W78" s="20"/>
      <c r="X78" s="20"/>
      <c r="Y78" s="20"/>
      <c r="Z78" s="20"/>
      <c r="AA78" s="20"/>
      <c r="AB78" s="20"/>
      <c r="AC78" s="20"/>
    </row>
    <row r="79" spans="14:29">
      <c r="U79" s="20"/>
      <c r="V79" s="20"/>
      <c r="W79" s="20"/>
      <c r="X79" s="20"/>
      <c r="Y79" s="20"/>
      <c r="Z79" s="20"/>
      <c r="AA79" s="20"/>
      <c r="AB79" s="20"/>
      <c r="AC79" s="20"/>
    </row>
    <row r="80" spans="14:29">
      <c r="U80" s="20"/>
      <c r="V80" s="20"/>
      <c r="W80" s="20"/>
      <c r="X80" s="20"/>
      <c r="Y80" s="20"/>
      <c r="Z80" s="20"/>
      <c r="AA80" s="20"/>
      <c r="AB80" s="20"/>
      <c r="AC80" s="20"/>
    </row>
    <row r="81" spans="21:29">
      <c r="U81" s="20"/>
      <c r="V81" s="20"/>
      <c r="W81" s="20"/>
      <c r="X81" s="20"/>
      <c r="Y81" s="20"/>
      <c r="Z81" s="20"/>
      <c r="AA81" s="20"/>
      <c r="AB81" s="20"/>
      <c r="AC81" s="20"/>
    </row>
    <row r="82" spans="21:29">
      <c r="U82" s="20"/>
      <c r="V82" s="20"/>
      <c r="W82" s="20"/>
      <c r="X82" s="20"/>
      <c r="Y82" s="20"/>
      <c r="Z82" s="20"/>
      <c r="AA82" s="20"/>
      <c r="AB82" s="20"/>
      <c r="AC82" s="20"/>
    </row>
    <row r="83" spans="21:29">
      <c r="U83" s="20"/>
      <c r="V83" s="20"/>
      <c r="W83" s="20"/>
      <c r="X83" s="20"/>
      <c r="Y83" s="20"/>
      <c r="Z83" s="20"/>
      <c r="AA83" s="20"/>
      <c r="AB83" s="20"/>
      <c r="AC83" s="20"/>
    </row>
    <row r="84" spans="21:29">
      <c r="U84" s="20"/>
      <c r="V84" s="20"/>
      <c r="W84" s="20"/>
      <c r="X84" s="20"/>
      <c r="Y84" s="20"/>
      <c r="Z84" s="20"/>
      <c r="AA84" s="20"/>
      <c r="AB84" s="20"/>
      <c r="AC84" s="20"/>
    </row>
    <row r="85" spans="21:29">
      <c r="U85" s="20"/>
      <c r="V85" s="20"/>
      <c r="W85" s="20"/>
      <c r="X85" s="20"/>
      <c r="Y85" s="20"/>
      <c r="Z85" s="20"/>
      <c r="AA85" s="20"/>
      <c r="AB85" s="20"/>
      <c r="AC85" s="20"/>
    </row>
    <row r="86" spans="21:29">
      <c r="U86" s="20"/>
      <c r="V86" s="20"/>
      <c r="W86" s="20"/>
      <c r="X86" s="20"/>
      <c r="Y86" s="20"/>
      <c r="Z86" s="20"/>
      <c r="AA86" s="20"/>
      <c r="AB86" s="20"/>
      <c r="AC86" s="20"/>
    </row>
    <row r="87" spans="21:29">
      <c r="U87" s="20"/>
      <c r="V87" s="20"/>
      <c r="W87" s="20"/>
      <c r="X87" s="20"/>
      <c r="Y87" s="20"/>
      <c r="Z87" s="20"/>
      <c r="AA87" s="20"/>
      <c r="AB87" s="20"/>
      <c r="AC87" s="20"/>
    </row>
    <row r="88" spans="21:29">
      <c r="U88" s="20"/>
      <c r="V88" s="20"/>
      <c r="W88" s="20"/>
      <c r="X88" s="20"/>
      <c r="Y88" s="20"/>
      <c r="Z88" s="20"/>
      <c r="AA88" s="20"/>
      <c r="AB88" s="20"/>
      <c r="AC88" s="20"/>
    </row>
    <row r="89" spans="21:29">
      <c r="U89" s="7"/>
      <c r="V89" s="7"/>
      <c r="W89" s="7"/>
      <c r="X89" s="7"/>
      <c r="Y89" s="7"/>
      <c r="Z89" s="7"/>
      <c r="AA89" s="7"/>
      <c r="AB89" s="7"/>
      <c r="AC89" s="7"/>
    </row>
    <row r="90" spans="21:29">
      <c r="U90" s="6"/>
      <c r="V90" s="6"/>
      <c r="W90" s="6"/>
      <c r="X90" s="5"/>
      <c r="Y90" s="5"/>
      <c r="Z90" s="5"/>
      <c r="AA90" s="5"/>
      <c r="AB90" s="5"/>
      <c r="AC90" s="5"/>
    </row>
    <row r="91" spans="21:29">
      <c r="U91" s="8"/>
      <c r="V91" s="8"/>
      <c r="W91" s="8"/>
      <c r="X91" s="8"/>
      <c r="Y91" s="8"/>
      <c r="Z91" s="8"/>
      <c r="AA91" s="8"/>
      <c r="AB91" s="8"/>
      <c r="AC91" s="8"/>
    </row>
    <row r="92" spans="21:29">
      <c r="U92" s="12"/>
      <c r="V92" s="12"/>
      <c r="W92" s="12"/>
      <c r="X92" s="12"/>
      <c r="Y92" s="12"/>
      <c r="Z92" s="12"/>
      <c r="AA92" s="12"/>
      <c r="AB92" s="12"/>
      <c r="AC92" s="12"/>
    </row>
    <row r="93" spans="21:29">
      <c r="U93" s="13"/>
      <c r="V93" s="13"/>
      <c r="W93" s="13"/>
      <c r="X93" s="13"/>
      <c r="Y93" s="13"/>
      <c r="Z93" s="13"/>
      <c r="AA93" s="13"/>
      <c r="AB93" s="13"/>
      <c r="AC93" s="13"/>
    </row>
    <row r="94" spans="21:29">
      <c r="U94" s="13"/>
      <c r="V94" s="13"/>
      <c r="W94" s="13"/>
      <c r="X94" s="13"/>
      <c r="Y94" s="13"/>
      <c r="Z94" s="13"/>
      <c r="AA94" s="13"/>
      <c r="AB94" s="13"/>
      <c r="AC94" s="13"/>
    </row>
  </sheetData>
  <phoneticPr fontId="6" type="noConversion"/>
  <pageMargins left="0.75" right="0.75" top="1" bottom="1" header="0.5" footer="0.5"/>
  <headerFooter>
    <oddFooter>&amp;L&amp;"Calibri,Regular"&amp;K000000MSU Mankato Civil Engineering&amp;C&amp;"Calibri,Regular"&amp;K000000&amp;P of &amp;N&amp;R&amp;"Calibri,Regular"&amp;K000000Salt Brine Blending - Cost Model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AR94"/>
  <sheetViews>
    <sheetView topLeftCell="D46" workbookViewId="0">
      <selection activeCell="O59" sqref="O59:T71"/>
    </sheetView>
  </sheetViews>
  <sheetFormatPr baseColWidth="10" defaultRowHeight="15"/>
  <cols>
    <col min="1" max="1" width="3.5" style="2" customWidth="1"/>
    <col min="2" max="2" width="25" style="2" customWidth="1"/>
    <col min="3" max="3" width="2.83203125" style="2" customWidth="1"/>
    <col min="4" max="4" width="11.83203125" style="2" customWidth="1"/>
    <col min="5" max="5" width="2.83203125" style="2" customWidth="1"/>
    <col min="6" max="6" width="11.83203125" style="2" customWidth="1"/>
    <col min="7" max="7" width="2.83203125" style="2" customWidth="1"/>
    <col min="8" max="8" width="11.83203125" style="2" customWidth="1"/>
    <col min="9" max="9" width="9.83203125" style="2" customWidth="1"/>
    <col min="10" max="12" width="4.83203125" style="2" customWidth="1"/>
    <col min="13" max="25" width="10.83203125" style="2"/>
    <col min="26" max="26" width="17.6640625" style="2" customWidth="1"/>
    <col min="27" max="16384" width="10.83203125" style="2"/>
  </cols>
  <sheetData>
    <row r="1" spans="1:20">
      <c r="A1" s="22" t="s">
        <v>0</v>
      </c>
      <c r="B1" s="22"/>
      <c r="C1" s="22"/>
      <c r="D1" s="22"/>
      <c r="E1" s="22"/>
      <c r="F1" s="24" t="s">
        <v>58</v>
      </c>
      <c r="G1" s="21"/>
      <c r="H1" s="21" t="s">
        <v>2</v>
      </c>
      <c r="I1" s="21"/>
      <c r="J1" s="21"/>
      <c r="K1" s="21"/>
      <c r="L1" s="21"/>
      <c r="N1" s="5" t="s">
        <v>0</v>
      </c>
      <c r="O1" s="7"/>
      <c r="P1" s="7"/>
      <c r="Q1" s="7"/>
      <c r="R1" s="7"/>
      <c r="S1" s="7"/>
      <c r="T1" s="7"/>
    </row>
    <row r="2" spans="1:20" ht="30" customHeight="1">
      <c r="A2" s="23" t="s">
        <v>1</v>
      </c>
      <c r="B2" s="22"/>
      <c r="C2" s="22"/>
      <c r="D2" s="22"/>
      <c r="E2" s="22"/>
      <c r="F2" s="24" t="s">
        <v>59</v>
      </c>
      <c r="G2" s="21"/>
      <c r="H2" s="21" t="s">
        <v>90</v>
      </c>
      <c r="I2" s="21"/>
      <c r="J2" s="21"/>
      <c r="K2" s="21"/>
      <c r="L2" s="21"/>
      <c r="N2" s="5" t="s">
        <v>2</v>
      </c>
      <c r="O2" s="7"/>
      <c r="P2" s="7"/>
      <c r="Q2" s="7"/>
      <c r="R2" s="7"/>
      <c r="S2" s="7"/>
      <c r="T2" s="7"/>
    </row>
    <row r="3" spans="1:20" ht="25" customHeight="1">
      <c r="A3" s="25" t="s">
        <v>61</v>
      </c>
      <c r="B3" s="22"/>
      <c r="C3" s="22"/>
      <c r="D3" s="22"/>
      <c r="E3" s="22"/>
      <c r="F3" s="22"/>
      <c r="G3" s="22"/>
      <c r="H3" s="22"/>
      <c r="I3" s="22"/>
      <c r="J3" s="22"/>
      <c r="K3" s="32" t="s">
        <v>60</v>
      </c>
      <c r="L3" s="32"/>
      <c r="N3" s="5" t="s">
        <v>1</v>
      </c>
      <c r="O3" s="7"/>
      <c r="P3" s="7"/>
      <c r="Q3" s="7"/>
      <c r="R3" s="7"/>
      <c r="S3" s="7"/>
      <c r="T3" s="7"/>
    </row>
    <row r="4" spans="1:20">
      <c r="A4" s="22"/>
      <c r="B4" s="22" t="s">
        <v>3</v>
      </c>
      <c r="C4" s="9"/>
      <c r="D4" s="22" t="s">
        <v>78</v>
      </c>
      <c r="E4" s="9" t="s">
        <v>50</v>
      </c>
      <c r="F4" s="22" t="s">
        <v>79</v>
      </c>
      <c r="G4" s="9"/>
      <c r="H4" s="22" t="s">
        <v>80</v>
      </c>
      <c r="I4" s="22"/>
      <c r="J4" s="32">
        <v>300</v>
      </c>
      <c r="K4" s="32">
        <v>600</v>
      </c>
      <c r="L4" s="32">
        <v>900</v>
      </c>
      <c r="N4" s="7"/>
      <c r="O4" s="7"/>
      <c r="P4" s="7"/>
      <c r="Q4" s="7"/>
      <c r="R4" s="7"/>
      <c r="S4" s="7"/>
      <c r="T4" s="7"/>
    </row>
    <row r="5" spans="1:20">
      <c r="A5" s="22"/>
      <c r="B5" s="22" t="s">
        <v>23</v>
      </c>
      <c r="C5" s="9"/>
      <c r="D5" s="22" t="s">
        <v>22</v>
      </c>
      <c r="E5" s="9" t="s">
        <v>50</v>
      </c>
      <c r="F5" s="22" t="s">
        <v>24</v>
      </c>
      <c r="G5" s="9"/>
      <c r="H5" s="22" t="s">
        <v>25</v>
      </c>
      <c r="I5" s="22"/>
      <c r="J5" s="29">
        <v>1.5</v>
      </c>
      <c r="K5" s="29">
        <v>1</v>
      </c>
      <c r="L5" s="29">
        <v>0.5</v>
      </c>
      <c r="N5" s="7"/>
      <c r="O5" s="7"/>
      <c r="P5" s="7"/>
      <c r="Q5" s="7"/>
      <c r="R5" s="7"/>
      <c r="S5" s="7"/>
      <c r="T5" s="7"/>
    </row>
    <row r="6" spans="1:20">
      <c r="A6" s="22"/>
      <c r="B6" s="22" t="s">
        <v>12</v>
      </c>
      <c r="C6" s="9"/>
      <c r="D6" s="22" t="s">
        <v>14</v>
      </c>
      <c r="E6" s="9" t="s">
        <v>50</v>
      </c>
      <c r="F6" s="22" t="s">
        <v>15</v>
      </c>
      <c r="G6" s="9"/>
      <c r="H6" s="22" t="s">
        <v>13</v>
      </c>
      <c r="I6" s="22"/>
      <c r="J6" s="29">
        <v>1.1000000000000001</v>
      </c>
      <c r="K6" s="29">
        <v>1</v>
      </c>
      <c r="L6" s="29">
        <v>0.9</v>
      </c>
      <c r="N6" s="5"/>
      <c r="O6" s="5" t="s">
        <v>40</v>
      </c>
      <c r="P6" s="5" t="s">
        <v>40</v>
      </c>
      <c r="Q6" s="5" t="s">
        <v>40</v>
      </c>
      <c r="R6" s="5" t="s">
        <v>40</v>
      </c>
      <c r="S6" s="5" t="s">
        <v>40</v>
      </c>
      <c r="T6" s="5" t="s">
        <v>40</v>
      </c>
    </row>
    <row r="7" spans="1:20">
      <c r="A7" s="22"/>
      <c r="B7" s="22" t="s">
        <v>4</v>
      </c>
      <c r="C7" s="10"/>
      <c r="D7" s="22" t="s">
        <v>27</v>
      </c>
      <c r="E7" s="10" t="s">
        <v>50</v>
      </c>
      <c r="F7" s="22" t="s">
        <v>28</v>
      </c>
      <c r="G7" s="10"/>
      <c r="H7" s="22" t="s">
        <v>26</v>
      </c>
      <c r="I7" s="22"/>
      <c r="J7" s="30">
        <v>1.25</v>
      </c>
      <c r="K7" s="30">
        <v>1</v>
      </c>
      <c r="L7" s="30">
        <v>0.75</v>
      </c>
      <c r="N7" s="5"/>
      <c r="O7" s="8" t="s">
        <v>47</v>
      </c>
      <c r="P7" s="8" t="s">
        <v>47</v>
      </c>
      <c r="Q7" s="8" t="s">
        <v>47</v>
      </c>
      <c r="R7" s="8" t="s">
        <v>48</v>
      </c>
      <c r="S7" s="8" t="s">
        <v>48</v>
      </c>
      <c r="T7" s="8" t="s">
        <v>48</v>
      </c>
    </row>
    <row r="8" spans="1:20" ht="25" customHeight="1">
      <c r="A8" s="25" t="s">
        <v>5</v>
      </c>
      <c r="B8" s="22"/>
      <c r="C8" s="26"/>
      <c r="D8" s="22"/>
      <c r="E8" s="26"/>
      <c r="F8" s="22"/>
      <c r="G8" s="26"/>
      <c r="H8" s="22"/>
      <c r="I8" s="22"/>
      <c r="J8" s="22"/>
      <c r="K8" s="22"/>
      <c r="L8" s="22"/>
      <c r="N8" s="8" t="s">
        <v>44</v>
      </c>
      <c r="O8" s="12" t="s">
        <v>45</v>
      </c>
      <c r="P8" s="12" t="s">
        <v>45</v>
      </c>
      <c r="Q8" s="12" t="s">
        <v>45</v>
      </c>
      <c r="R8" s="12" t="s">
        <v>46</v>
      </c>
      <c r="S8" s="12" t="s">
        <v>46</v>
      </c>
      <c r="T8" s="12" t="s">
        <v>46</v>
      </c>
    </row>
    <row r="9" spans="1:20">
      <c r="A9" s="22"/>
      <c r="B9" s="22" t="s">
        <v>7</v>
      </c>
      <c r="C9" s="9"/>
      <c r="D9" s="22" t="s">
        <v>16</v>
      </c>
      <c r="E9" s="9" t="s">
        <v>50</v>
      </c>
      <c r="F9" s="22" t="s">
        <v>17</v>
      </c>
      <c r="G9" s="9"/>
      <c r="H9" s="22" t="s">
        <v>66</v>
      </c>
      <c r="I9" s="22"/>
      <c r="J9" s="29">
        <v>1.5</v>
      </c>
      <c r="K9" s="29">
        <v>1</v>
      </c>
      <c r="L9" s="29">
        <v>0.5</v>
      </c>
      <c r="N9" s="13">
        <v>30</v>
      </c>
      <c r="O9" s="13">
        <v>10</v>
      </c>
      <c r="P9" s="13">
        <v>10</v>
      </c>
      <c r="Q9" s="13">
        <v>10</v>
      </c>
      <c r="R9" s="13">
        <v>3.9</v>
      </c>
      <c r="S9" s="13">
        <v>3.9</v>
      </c>
      <c r="T9" s="13">
        <v>3.9</v>
      </c>
    </row>
    <row r="10" spans="1:20">
      <c r="A10" s="22"/>
      <c r="B10" s="22" t="s">
        <v>18</v>
      </c>
      <c r="C10" s="9" t="s">
        <v>50</v>
      </c>
      <c r="D10" s="22" t="s">
        <v>19</v>
      </c>
      <c r="E10" s="9" t="s">
        <v>50</v>
      </c>
      <c r="F10" s="22" t="s">
        <v>20</v>
      </c>
      <c r="G10" s="9" t="s">
        <v>50</v>
      </c>
      <c r="H10" s="22" t="s">
        <v>21</v>
      </c>
      <c r="I10" s="22"/>
      <c r="J10" s="30">
        <v>1.25</v>
      </c>
      <c r="K10" s="30">
        <v>1</v>
      </c>
      <c r="L10" s="30">
        <v>0.75</v>
      </c>
      <c r="N10" s="13">
        <f>N9-5</f>
        <v>25</v>
      </c>
      <c r="O10" s="13">
        <v>8</v>
      </c>
      <c r="P10" s="13">
        <v>8</v>
      </c>
      <c r="Q10" s="13">
        <v>8</v>
      </c>
      <c r="R10" s="13">
        <v>2.8</v>
      </c>
      <c r="S10" s="13">
        <v>2.8</v>
      </c>
      <c r="T10" s="13">
        <v>2.8</v>
      </c>
    </row>
    <row r="11" spans="1:20" ht="25" customHeight="1">
      <c r="A11" s="25" t="s">
        <v>11</v>
      </c>
      <c r="B11" s="22"/>
      <c r="C11" s="26"/>
      <c r="D11" s="22"/>
      <c r="E11" s="26"/>
      <c r="F11" s="22"/>
      <c r="G11" s="26"/>
      <c r="H11" s="22"/>
      <c r="I11" s="22"/>
      <c r="J11" s="22"/>
      <c r="K11" s="22"/>
      <c r="L11" s="22"/>
      <c r="N11" s="13">
        <f t="shared" ref="N11:N21" si="0">N10-5</f>
        <v>20</v>
      </c>
      <c r="O11" s="13">
        <v>5.8</v>
      </c>
      <c r="P11" s="13">
        <v>5.8</v>
      </c>
      <c r="Q11" s="13">
        <v>5.8</v>
      </c>
      <c r="R11" s="13">
        <v>2.1</v>
      </c>
      <c r="S11" s="13">
        <v>2.1</v>
      </c>
      <c r="T11" s="13">
        <v>2.1</v>
      </c>
    </row>
    <row r="12" spans="1:20">
      <c r="A12" s="22"/>
      <c r="B12" s="22" t="s">
        <v>8</v>
      </c>
      <c r="C12" s="9"/>
      <c r="D12" s="22" t="s">
        <v>29</v>
      </c>
      <c r="E12" s="9" t="s">
        <v>50</v>
      </c>
      <c r="F12" s="22" t="s">
        <v>30</v>
      </c>
      <c r="G12" s="9"/>
      <c r="H12" s="22" t="s">
        <v>31</v>
      </c>
      <c r="I12" s="22"/>
      <c r="J12" s="29">
        <v>1.5</v>
      </c>
      <c r="K12" s="29">
        <v>1</v>
      </c>
      <c r="L12" s="29">
        <v>0.5</v>
      </c>
      <c r="N12" s="13">
        <f t="shared" si="0"/>
        <v>15</v>
      </c>
      <c r="O12" s="13">
        <v>3.9</v>
      </c>
      <c r="P12" s="13">
        <v>3.9</v>
      </c>
      <c r="Q12" s="13">
        <v>3.9</v>
      </c>
      <c r="R12" s="13">
        <v>1.6</v>
      </c>
      <c r="S12" s="13">
        <v>1.6</v>
      </c>
      <c r="T12" s="13">
        <v>1.6</v>
      </c>
    </row>
    <row r="13" spans="1:20">
      <c r="A13" s="22"/>
      <c r="B13" s="22" t="s">
        <v>9</v>
      </c>
      <c r="C13" s="9"/>
      <c r="D13" s="22" t="s">
        <v>32</v>
      </c>
      <c r="E13" s="9" t="s">
        <v>50</v>
      </c>
      <c r="F13" s="22" t="s">
        <v>33</v>
      </c>
      <c r="G13" s="9"/>
      <c r="H13" s="22" t="s">
        <v>34</v>
      </c>
      <c r="I13" s="22"/>
      <c r="J13" s="30">
        <v>1.25</v>
      </c>
      <c r="K13" s="30">
        <v>1</v>
      </c>
      <c r="L13" s="30">
        <v>0.75</v>
      </c>
      <c r="N13" s="13">
        <f t="shared" si="0"/>
        <v>10</v>
      </c>
      <c r="O13" s="13">
        <v>2</v>
      </c>
      <c r="P13" s="13">
        <v>2</v>
      </c>
      <c r="Q13" s="13">
        <v>2</v>
      </c>
      <c r="R13" s="13">
        <v>1.2</v>
      </c>
      <c r="S13" s="13">
        <v>1.2</v>
      </c>
      <c r="T13" s="13">
        <v>1.2</v>
      </c>
    </row>
    <row r="14" spans="1:20">
      <c r="A14" s="22"/>
      <c r="B14" s="22" t="s">
        <v>10</v>
      </c>
      <c r="C14" s="9"/>
      <c r="D14" s="22" t="s">
        <v>88</v>
      </c>
      <c r="E14" s="9" t="s">
        <v>50</v>
      </c>
      <c r="F14" s="22" t="s">
        <v>35</v>
      </c>
      <c r="G14" s="9"/>
      <c r="H14" s="22" t="s">
        <v>89</v>
      </c>
      <c r="I14" s="22"/>
      <c r="J14" s="30">
        <v>1.25</v>
      </c>
      <c r="K14" s="30">
        <v>1</v>
      </c>
      <c r="L14" s="30">
        <v>0.75</v>
      </c>
      <c r="N14" s="13">
        <f t="shared" si="0"/>
        <v>5</v>
      </c>
      <c r="O14" s="13">
        <v>3.4</v>
      </c>
      <c r="P14" s="13">
        <v>3.4</v>
      </c>
      <c r="Q14" s="13">
        <v>3.4</v>
      </c>
      <c r="R14" s="13">
        <v>1.5</v>
      </c>
      <c r="S14" s="13">
        <v>1.5</v>
      </c>
      <c r="T14" s="13">
        <v>1.5</v>
      </c>
    </row>
    <row r="15" spans="1:20" ht="25" customHeight="1">
      <c r="A15" s="25" t="s">
        <v>67</v>
      </c>
      <c r="B15" s="22"/>
      <c r="C15" s="29"/>
      <c r="D15" s="22"/>
      <c r="E15" s="26"/>
      <c r="F15" s="22"/>
      <c r="G15" s="22"/>
      <c r="H15" s="22"/>
      <c r="I15" s="22"/>
      <c r="J15" s="22"/>
      <c r="K15" s="22"/>
      <c r="L15" s="22"/>
      <c r="N15" s="13">
        <f t="shared" si="0"/>
        <v>0</v>
      </c>
      <c r="O15" s="13">
        <v>0.01</v>
      </c>
      <c r="P15" s="13">
        <v>0.01</v>
      </c>
      <c r="Q15" s="13">
        <v>0.01</v>
      </c>
      <c r="R15" s="13">
        <v>0.01</v>
      </c>
      <c r="S15" s="13">
        <v>0.01</v>
      </c>
      <c r="T15" s="13">
        <v>0.01</v>
      </c>
    </row>
    <row r="16" spans="1:20">
      <c r="A16" s="22"/>
      <c r="B16" s="24"/>
      <c r="C16" s="29"/>
      <c r="D16" s="24" t="s">
        <v>68</v>
      </c>
      <c r="E16" s="9"/>
      <c r="F16" s="22"/>
      <c r="G16" s="22"/>
      <c r="H16" s="22"/>
      <c r="I16" s="22"/>
      <c r="J16" s="29">
        <v>2.5</v>
      </c>
      <c r="K16" s="29"/>
      <c r="L16" s="29"/>
      <c r="N16" s="13">
        <f t="shared" si="0"/>
        <v>-5</v>
      </c>
      <c r="O16" s="13">
        <v>0.01</v>
      </c>
      <c r="P16" s="13">
        <v>0.01</v>
      </c>
      <c r="Q16" s="13">
        <v>0.01</v>
      </c>
      <c r="R16" s="13">
        <v>0.01</v>
      </c>
      <c r="S16" s="13">
        <v>0.01</v>
      </c>
      <c r="T16" s="13">
        <v>0.01</v>
      </c>
    </row>
    <row r="17" spans="1:20">
      <c r="A17" s="22"/>
      <c r="B17" s="24"/>
      <c r="C17" s="29"/>
      <c r="D17" s="24" t="s">
        <v>75</v>
      </c>
      <c r="E17" s="9"/>
      <c r="F17" s="22"/>
      <c r="G17" s="22"/>
      <c r="H17" s="22"/>
      <c r="I17" s="22"/>
      <c r="J17" s="29">
        <v>2</v>
      </c>
      <c r="K17" s="29"/>
      <c r="L17" s="29"/>
      <c r="N17" s="13">
        <f t="shared" si="0"/>
        <v>-10</v>
      </c>
      <c r="O17" s="13">
        <v>0.01</v>
      </c>
      <c r="P17" s="13">
        <v>0.01</v>
      </c>
      <c r="Q17" s="13">
        <v>0.01</v>
      </c>
      <c r="R17" s="13">
        <v>0.01</v>
      </c>
      <c r="S17" s="13">
        <v>0.01</v>
      </c>
      <c r="T17" s="13">
        <v>0.01</v>
      </c>
    </row>
    <row r="18" spans="1:20">
      <c r="A18" s="22"/>
      <c r="B18" s="24"/>
      <c r="C18" s="29"/>
      <c r="D18" s="24" t="s">
        <v>76</v>
      </c>
      <c r="E18" s="9"/>
      <c r="F18" s="22"/>
      <c r="G18" s="22"/>
      <c r="H18" s="22"/>
      <c r="I18" s="22"/>
      <c r="J18" s="29">
        <v>1.5</v>
      </c>
      <c r="K18" s="29"/>
      <c r="L18" s="29"/>
      <c r="N18" s="13">
        <f t="shared" si="0"/>
        <v>-15</v>
      </c>
      <c r="O18" s="13">
        <v>0.01</v>
      </c>
      <c r="P18" s="13">
        <v>0.01</v>
      </c>
      <c r="Q18" s="13">
        <v>0.01</v>
      </c>
      <c r="R18" s="13">
        <v>0.01</v>
      </c>
      <c r="S18" s="13">
        <v>0.01</v>
      </c>
      <c r="T18" s="13">
        <v>0.01</v>
      </c>
    </row>
    <row r="19" spans="1:20">
      <c r="A19" s="22"/>
      <c r="B19" s="24"/>
      <c r="C19" s="29"/>
      <c r="D19" s="24" t="s">
        <v>69</v>
      </c>
      <c r="E19" s="9" t="s">
        <v>50</v>
      </c>
      <c r="F19" s="22" t="s">
        <v>77</v>
      </c>
      <c r="G19" s="22"/>
      <c r="H19" s="22"/>
      <c r="I19" s="22"/>
      <c r="J19" s="29">
        <v>1</v>
      </c>
      <c r="K19" s="29"/>
      <c r="L19" s="29"/>
      <c r="N19" s="13">
        <f t="shared" si="0"/>
        <v>-20</v>
      </c>
      <c r="O19" s="13">
        <v>0.01</v>
      </c>
      <c r="P19" s="13">
        <v>0.01</v>
      </c>
      <c r="Q19" s="13">
        <v>0.01</v>
      </c>
      <c r="R19" s="13">
        <v>0.01</v>
      </c>
      <c r="S19" s="13">
        <v>0.01</v>
      </c>
      <c r="T19" s="13">
        <v>0.01</v>
      </c>
    </row>
    <row r="20" spans="1:20">
      <c r="A20" s="22"/>
      <c r="B20" s="24"/>
      <c r="C20" s="29"/>
      <c r="D20" s="24" t="s">
        <v>70</v>
      </c>
      <c r="E20" s="9"/>
      <c r="F20" s="22"/>
      <c r="G20" s="22"/>
      <c r="H20" s="22"/>
      <c r="I20" s="22"/>
      <c r="J20" s="30">
        <v>0.75</v>
      </c>
      <c r="K20" s="29"/>
      <c r="L20" s="29"/>
      <c r="N20" s="13">
        <f t="shared" si="0"/>
        <v>-25</v>
      </c>
      <c r="O20" s="13">
        <v>0.01</v>
      </c>
      <c r="P20" s="13">
        <v>0.01</v>
      </c>
      <c r="Q20" s="13">
        <v>0.01</v>
      </c>
      <c r="R20" s="13">
        <v>0.01</v>
      </c>
      <c r="S20" s="13">
        <v>0.01</v>
      </c>
      <c r="T20" s="13">
        <v>0.01</v>
      </c>
    </row>
    <row r="21" spans="1:20">
      <c r="A21" s="22"/>
      <c r="B21" s="22"/>
      <c r="C21" s="29"/>
      <c r="D21" s="24" t="s">
        <v>71</v>
      </c>
      <c r="E21" s="9"/>
      <c r="F21" s="22"/>
      <c r="G21" s="22"/>
      <c r="H21" s="22"/>
      <c r="I21" s="22"/>
      <c r="J21" s="30">
        <v>0.5</v>
      </c>
      <c r="K21" s="30"/>
      <c r="L21" s="30"/>
      <c r="N21" s="13">
        <f t="shared" si="0"/>
        <v>-30</v>
      </c>
      <c r="O21" s="13">
        <v>0.01</v>
      </c>
      <c r="P21" s="13">
        <v>0.01</v>
      </c>
      <c r="Q21" s="13">
        <v>0.01</v>
      </c>
      <c r="R21" s="13">
        <v>0.01</v>
      </c>
      <c r="S21" s="13">
        <v>0.01</v>
      </c>
      <c r="T21" s="13">
        <v>0.01</v>
      </c>
    </row>
    <row r="22" spans="1:20" ht="10" customHeight="1">
      <c r="A22" s="22"/>
      <c r="B22" s="22"/>
      <c r="C22" s="29"/>
      <c r="D22" s="24"/>
      <c r="E22" s="26"/>
      <c r="F22" s="22"/>
      <c r="G22" s="22"/>
      <c r="H22" s="22"/>
      <c r="I22" s="22"/>
      <c r="J22" s="30"/>
      <c r="K22" s="30"/>
      <c r="L22" s="30"/>
      <c r="N22" s="7"/>
      <c r="O22" s="13"/>
      <c r="P22" s="13"/>
      <c r="Q22" s="13"/>
      <c r="R22" s="13"/>
      <c r="S22" s="13"/>
      <c r="T22" s="13"/>
    </row>
    <row r="23" spans="1:20" ht="24">
      <c r="A23" s="25" t="s">
        <v>6</v>
      </c>
      <c r="B23" s="22"/>
      <c r="C23" s="9"/>
      <c r="D23" s="22" t="s">
        <v>72</v>
      </c>
      <c r="E23" s="11" t="s">
        <v>50</v>
      </c>
      <c r="F23" s="22" t="s">
        <v>73</v>
      </c>
      <c r="G23" s="9"/>
      <c r="H23" s="22" t="s">
        <v>74</v>
      </c>
      <c r="I23" s="22"/>
      <c r="J23" s="30">
        <v>1.25</v>
      </c>
      <c r="K23" s="30">
        <v>1</v>
      </c>
      <c r="L23" s="30">
        <v>0.75</v>
      </c>
      <c r="N23" s="14" t="s">
        <v>49</v>
      </c>
      <c r="O23" s="8">
        <v>1</v>
      </c>
      <c r="P23" s="8">
        <v>1</v>
      </c>
      <c r="Q23" s="8">
        <v>1</v>
      </c>
      <c r="R23" s="8">
        <v>1</v>
      </c>
      <c r="S23" s="8">
        <v>1</v>
      </c>
      <c r="T23" s="8">
        <v>1</v>
      </c>
    </row>
    <row r="24" spans="1:20" ht="25" customHeight="1">
      <c r="A24" s="25" t="s">
        <v>36</v>
      </c>
      <c r="B24" s="22"/>
      <c r="C24" s="29"/>
      <c r="D24" s="22"/>
      <c r="E24" s="28"/>
      <c r="F24" s="22"/>
      <c r="G24" s="22"/>
      <c r="H24" s="22"/>
      <c r="I24" s="22"/>
      <c r="J24" s="22"/>
      <c r="K24" s="22"/>
      <c r="L24" s="22"/>
      <c r="N24" s="14" t="s">
        <v>51</v>
      </c>
      <c r="O24" s="8">
        <f>IF('Pvmt Age'!$C$4="Y",'Pvmt Age'!$J$4,'Pvmt Age'!$K$4)</f>
        <v>600</v>
      </c>
      <c r="P24" s="8">
        <f>'Pvmt Age'!$K$4</f>
        <v>600</v>
      </c>
      <c r="Q24" s="8">
        <f>IF('Pvmt Age'!$C$4="Y",'Pvmt Age'!$L$4,'Pvmt Age'!$K$4)</f>
        <v>600</v>
      </c>
      <c r="R24" s="8">
        <f>IF('Pvmt Age'!$C$39="Y",'Pvmt Age'!$J$39,'Pvmt Age'!$K$39)</f>
        <v>20</v>
      </c>
      <c r="S24" s="8">
        <f>'Pvmt Age'!$K$39</f>
        <v>20</v>
      </c>
      <c r="T24" s="8">
        <f>IF('Pvmt Age'!$C$39="Y",'Pvmt Age'!$L$39,'Pvmt Age'!$K$39)</f>
        <v>20</v>
      </c>
    </row>
    <row r="25" spans="1:20" ht="24">
      <c r="A25" s="22"/>
      <c r="B25" s="22" t="s">
        <v>65</v>
      </c>
      <c r="C25" s="9"/>
      <c r="D25" s="22" t="s">
        <v>55</v>
      </c>
      <c r="E25" s="9" t="s">
        <v>50</v>
      </c>
      <c r="F25" s="22" t="s">
        <v>57</v>
      </c>
      <c r="G25" s="9"/>
      <c r="H25" s="22" t="s">
        <v>56</v>
      </c>
      <c r="I25" s="22"/>
      <c r="J25" s="29">
        <v>1.5</v>
      </c>
      <c r="K25" s="29">
        <v>1</v>
      </c>
      <c r="L25" s="29">
        <v>0.5</v>
      </c>
      <c r="N25" s="14" t="s">
        <v>52</v>
      </c>
      <c r="O25" s="15">
        <f>'Pvmt Age'!$F29</f>
        <v>75</v>
      </c>
      <c r="P25" s="15">
        <f>'Pvmt Age'!$F29</f>
        <v>75</v>
      </c>
      <c r="Q25" s="15">
        <f>'Pvmt Age'!$F29</f>
        <v>75</v>
      </c>
      <c r="R25" s="34">
        <f>$F37</f>
        <v>0.11</v>
      </c>
      <c r="S25" s="34">
        <f t="shared" ref="S25:T25" si="1">$F37</f>
        <v>0.11</v>
      </c>
      <c r="T25" s="34">
        <f t="shared" si="1"/>
        <v>0.11</v>
      </c>
    </row>
    <row r="26" spans="1:20" ht="24">
      <c r="A26" s="22"/>
      <c r="B26" s="22" t="s">
        <v>64</v>
      </c>
      <c r="C26" s="9"/>
      <c r="D26" s="22" t="s">
        <v>55</v>
      </c>
      <c r="E26" s="9" t="s">
        <v>50</v>
      </c>
      <c r="F26" s="22" t="s">
        <v>57</v>
      </c>
      <c r="G26" s="9"/>
      <c r="H26" s="22" t="s">
        <v>56</v>
      </c>
      <c r="I26" s="22"/>
      <c r="J26" s="30">
        <v>1.25</v>
      </c>
      <c r="K26" s="30">
        <v>1</v>
      </c>
      <c r="L26" s="30">
        <v>0.75</v>
      </c>
      <c r="N26" s="14" t="s">
        <v>53</v>
      </c>
      <c r="O26" s="16">
        <v>9.1999999999999993</v>
      </c>
      <c r="P26" s="16">
        <v>9.1999999999999993</v>
      </c>
      <c r="Q26" s="16">
        <v>9.1999999999999993</v>
      </c>
      <c r="R26" s="7"/>
      <c r="S26" s="7"/>
      <c r="T26" s="7"/>
    </row>
    <row r="27" spans="1:20" ht="24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N27" s="14" t="s">
        <v>54</v>
      </c>
      <c r="O27" s="16"/>
      <c r="P27" s="5"/>
      <c r="Q27" s="5"/>
      <c r="R27" s="7">
        <v>3.7</v>
      </c>
      <c r="S27" s="7">
        <v>3.7</v>
      </c>
      <c r="T27" s="7">
        <v>3.7</v>
      </c>
    </row>
    <row r="28" spans="1:20">
      <c r="A28" s="25" t="s">
        <v>62</v>
      </c>
      <c r="B28" s="22"/>
      <c r="C28" s="22"/>
      <c r="D28" s="22"/>
      <c r="E28" s="22"/>
      <c r="F28" s="25" t="s">
        <v>41</v>
      </c>
      <c r="G28" s="22"/>
      <c r="H28" s="22"/>
      <c r="I28" s="22"/>
      <c r="J28" s="22"/>
      <c r="K28" s="22"/>
      <c r="L28" s="22"/>
      <c r="N28" s="7"/>
      <c r="O28" s="7"/>
      <c r="P28" s="7"/>
      <c r="Q28" s="7"/>
      <c r="R28" s="7"/>
      <c r="S28" s="7"/>
      <c r="T28" s="7"/>
    </row>
    <row r="29" spans="1:20">
      <c r="A29" s="9" t="s">
        <v>50</v>
      </c>
      <c r="B29" s="22" t="s">
        <v>37</v>
      </c>
      <c r="C29" s="27" t="s">
        <v>40</v>
      </c>
      <c r="D29" s="22"/>
      <c r="E29" s="22"/>
      <c r="F29" s="4">
        <v>75</v>
      </c>
      <c r="G29" s="22" t="s">
        <v>42</v>
      </c>
      <c r="H29" s="22"/>
      <c r="I29" s="22"/>
      <c r="J29" s="22"/>
      <c r="K29" s="22"/>
      <c r="L29" s="22"/>
      <c r="N29" s="7"/>
      <c r="O29" s="7"/>
      <c r="P29" s="7"/>
      <c r="Q29" s="7"/>
      <c r="R29" s="7"/>
      <c r="S29" s="7"/>
      <c r="T29" s="7"/>
    </row>
    <row r="30" spans="1:20" ht="51">
      <c r="A30" s="9"/>
      <c r="B30" s="22"/>
      <c r="C30" s="27"/>
      <c r="D30" s="22"/>
      <c r="E30" s="22"/>
      <c r="F30" s="22"/>
      <c r="G30" s="22"/>
      <c r="H30" s="22"/>
      <c r="I30" s="22"/>
      <c r="J30" s="22"/>
      <c r="K30" s="22"/>
      <c r="L30" s="22"/>
      <c r="N30" s="8" t="s">
        <v>44</v>
      </c>
      <c r="O30" s="12" t="str">
        <f>O8</f>
        <v>Rock Salt</v>
      </c>
      <c r="P30" s="12" t="str">
        <f t="shared" ref="P30:Q30" si="2">P8</f>
        <v>Rock Salt</v>
      </c>
      <c r="Q30" s="12" t="str">
        <f t="shared" si="2"/>
        <v>Rock Salt</v>
      </c>
      <c r="R30" s="12" t="str">
        <f>R8</f>
        <v>Salt Brine</v>
      </c>
      <c r="S30" s="12" t="str">
        <f t="shared" ref="S30:T30" si="3">S8</f>
        <v>Salt Brine</v>
      </c>
      <c r="T30" s="12" t="str">
        <f t="shared" si="3"/>
        <v>Salt Brine</v>
      </c>
    </row>
    <row r="31" spans="1:20">
      <c r="A31" s="9"/>
      <c r="B31" s="22"/>
      <c r="C31" s="27"/>
      <c r="D31" s="22"/>
      <c r="E31" s="22"/>
      <c r="F31" s="22"/>
      <c r="G31" s="22"/>
      <c r="H31" s="22"/>
      <c r="I31" s="22"/>
      <c r="J31" s="22"/>
      <c r="K31" s="22"/>
      <c r="L31" s="22"/>
      <c r="N31" s="7"/>
      <c r="O31" s="5" t="s">
        <v>40</v>
      </c>
      <c r="P31" s="5" t="s">
        <v>40</v>
      </c>
      <c r="Q31" s="5" t="s">
        <v>40</v>
      </c>
      <c r="R31" s="5" t="s">
        <v>40</v>
      </c>
      <c r="S31" s="5" t="s">
        <v>40</v>
      </c>
      <c r="T31" s="5" t="s">
        <v>40</v>
      </c>
    </row>
    <row r="32" spans="1:20">
      <c r="A32" s="9"/>
      <c r="B32" s="22"/>
      <c r="C32" s="27"/>
      <c r="D32" s="22"/>
      <c r="E32" s="22"/>
      <c r="F32" s="22"/>
      <c r="G32" s="22"/>
      <c r="H32" s="22"/>
      <c r="I32" s="22"/>
      <c r="J32" s="22"/>
      <c r="K32" s="22"/>
      <c r="L32" s="22"/>
      <c r="N32" s="7"/>
      <c r="O32" s="8" t="s">
        <v>47</v>
      </c>
      <c r="P32" s="8" t="s">
        <v>47</v>
      </c>
      <c r="Q32" s="8" t="s">
        <v>47</v>
      </c>
      <c r="R32" s="8" t="s">
        <v>48</v>
      </c>
      <c r="S32" s="8" t="s">
        <v>48</v>
      </c>
      <c r="T32" s="8" t="s">
        <v>48</v>
      </c>
    </row>
    <row r="33" spans="1:20">
      <c r="A33" s="9"/>
      <c r="B33" s="22"/>
      <c r="C33" s="27"/>
      <c r="D33" s="22"/>
      <c r="E33" s="22"/>
      <c r="F33" s="22"/>
      <c r="G33" s="22"/>
      <c r="H33" s="22"/>
      <c r="I33" s="22"/>
      <c r="J33" s="22"/>
      <c r="K33" s="22"/>
      <c r="L33" s="22"/>
      <c r="N33" s="19" t="str">
        <f>'Pvmt Age'!$A3</f>
        <v>Application Factors - Select levels by placing a "Y" in the appropriate blocks.</v>
      </c>
      <c r="O33" s="7"/>
      <c r="P33" s="7"/>
      <c r="Q33" s="7"/>
      <c r="R33" s="7"/>
      <c r="S33" s="7"/>
      <c r="T33" s="7"/>
    </row>
    <row r="34" spans="1:20">
      <c r="A34" s="9"/>
      <c r="B34" s="22"/>
      <c r="C34" s="27"/>
      <c r="D34" s="22"/>
      <c r="E34" s="22"/>
      <c r="F34" s="22"/>
      <c r="G34" s="22"/>
      <c r="H34" s="22"/>
      <c r="I34" s="22"/>
      <c r="J34" s="22"/>
      <c r="K34" s="22"/>
      <c r="L34" s="22"/>
      <c r="N34" s="18" t="str">
        <f>'Pvmt Age'!$B5</f>
        <v>Ice Thickness (inches)</v>
      </c>
      <c r="O34" s="20">
        <f>IF($C5="Y",$J5,$K5)</f>
        <v>1</v>
      </c>
      <c r="P34" s="20">
        <f>$K5</f>
        <v>1</v>
      </c>
      <c r="Q34" s="20">
        <f>IF($G5="Y",$L5,$K5)</f>
        <v>1</v>
      </c>
      <c r="R34" s="20">
        <f>IF($C5="Y",$J5,$K5)</f>
        <v>1</v>
      </c>
      <c r="S34" s="20">
        <f>$K5</f>
        <v>1</v>
      </c>
      <c r="T34" s="20">
        <f>IF($G5="Y",$L5,$K5)</f>
        <v>1</v>
      </c>
    </row>
    <row r="35" spans="1:20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N35" s="18" t="str">
        <f>'Pvmt Age'!$B6</f>
        <v>Temperature Movement</v>
      </c>
      <c r="O35" s="20">
        <f t="shared" ref="O35:O43" si="4">IF($C6="Y",$J6,$K6)</f>
        <v>1</v>
      </c>
      <c r="P35" s="20">
        <f t="shared" ref="P35:P43" si="5">$K6</f>
        <v>1</v>
      </c>
      <c r="Q35" s="20">
        <f t="shared" ref="Q35:Q43" si="6">IF($G6="Y",$L6,$K6)</f>
        <v>1</v>
      </c>
      <c r="R35" s="20">
        <f t="shared" ref="R35:R43" si="7">IF($C6="Y",$J6,$K6)</f>
        <v>1</v>
      </c>
      <c r="S35" s="20">
        <f t="shared" ref="S35:S43" si="8">$K6</f>
        <v>1</v>
      </c>
      <c r="T35" s="20">
        <f t="shared" ref="T35:T43" si="9">IF($G6="Y",$L6,$K6)</f>
        <v>1</v>
      </c>
    </row>
    <row r="36" spans="1:20">
      <c r="A36" s="3" t="s">
        <v>63</v>
      </c>
      <c r="B36" s="22"/>
      <c r="C36" s="22"/>
      <c r="D36" s="22"/>
      <c r="E36" s="22"/>
      <c r="F36" s="25" t="s">
        <v>41</v>
      </c>
      <c r="G36" s="22"/>
      <c r="H36" s="22"/>
      <c r="I36" s="22"/>
      <c r="J36" s="22"/>
      <c r="K36" s="22"/>
      <c r="L36" s="22"/>
      <c r="N36" s="18" t="str">
        <f>'Pvmt Age'!$B7</f>
        <v>Repeat Time</v>
      </c>
      <c r="O36" s="20">
        <f t="shared" si="4"/>
        <v>1</v>
      </c>
      <c r="P36" s="20">
        <f t="shared" si="5"/>
        <v>1</v>
      </c>
      <c r="Q36" s="20">
        <f t="shared" si="6"/>
        <v>1</v>
      </c>
      <c r="R36" s="20">
        <f t="shared" si="7"/>
        <v>1</v>
      </c>
      <c r="S36" s="20">
        <f t="shared" si="8"/>
        <v>1</v>
      </c>
      <c r="T36" s="20">
        <f t="shared" si="9"/>
        <v>1</v>
      </c>
    </row>
    <row r="37" spans="1:20">
      <c r="A37" s="9" t="s">
        <v>50</v>
      </c>
      <c r="B37" s="22" t="s">
        <v>38</v>
      </c>
      <c r="C37" s="27" t="s">
        <v>39</v>
      </c>
      <c r="D37" s="22"/>
      <c r="E37" s="22"/>
      <c r="F37" s="4">
        <v>0.11</v>
      </c>
      <c r="G37" s="22" t="s">
        <v>43</v>
      </c>
      <c r="H37" s="22"/>
      <c r="I37" s="22"/>
      <c r="J37" s="22"/>
      <c r="K37" s="22"/>
      <c r="L37" s="22"/>
      <c r="N37" s="19" t="str">
        <f>'Pvmt Age'!$A8</f>
        <v>Roadway Surface Factors</v>
      </c>
      <c r="O37" s="20"/>
      <c r="P37" s="20"/>
      <c r="Q37" s="20"/>
      <c r="R37" s="20"/>
      <c r="S37" s="20"/>
      <c r="T37" s="20"/>
    </row>
    <row r="38" spans="1:20">
      <c r="A38" s="9"/>
      <c r="B38" s="22"/>
      <c r="C38" s="27"/>
      <c r="D38" s="22"/>
      <c r="E38" s="22"/>
      <c r="F38" s="22"/>
      <c r="G38" s="22"/>
      <c r="H38" s="22"/>
      <c r="I38" s="22"/>
      <c r="J38" s="22"/>
      <c r="K38" s="22"/>
      <c r="L38" s="22"/>
      <c r="N38" s="18" t="str">
        <f>'Pvmt Age'!$B9</f>
        <v>Pavement Material</v>
      </c>
      <c r="O38" s="20">
        <f t="shared" si="4"/>
        <v>1</v>
      </c>
      <c r="P38" s="20">
        <f t="shared" si="5"/>
        <v>1</v>
      </c>
      <c r="Q38" s="20">
        <f t="shared" si="6"/>
        <v>1</v>
      </c>
      <c r="R38" s="20">
        <f t="shared" si="7"/>
        <v>1</v>
      </c>
      <c r="S38" s="20">
        <f t="shared" si="8"/>
        <v>1</v>
      </c>
      <c r="T38" s="20">
        <f t="shared" si="9"/>
        <v>1</v>
      </c>
    </row>
    <row r="39" spans="1:20">
      <c r="A39" s="9"/>
      <c r="B39" s="22" t="s">
        <v>3</v>
      </c>
      <c r="C39" s="9"/>
      <c r="D39" s="22" t="s">
        <v>83</v>
      </c>
      <c r="E39" s="9" t="s">
        <v>50</v>
      </c>
      <c r="F39" s="22" t="s">
        <v>84</v>
      </c>
      <c r="G39" s="9"/>
      <c r="H39" s="22" t="s">
        <v>85</v>
      </c>
      <c r="I39" s="22"/>
      <c r="J39" s="32">
        <v>10</v>
      </c>
      <c r="K39" s="32">
        <v>20</v>
      </c>
      <c r="L39" s="32">
        <v>30</v>
      </c>
      <c r="N39" s="18" t="str">
        <f>'Pvmt Age'!$B10</f>
        <v>Pavement Surface Age</v>
      </c>
      <c r="O39" s="20">
        <f t="shared" si="4"/>
        <v>1.25</v>
      </c>
      <c r="P39" s="20">
        <f t="shared" si="5"/>
        <v>1</v>
      </c>
      <c r="Q39" s="20">
        <f t="shared" si="6"/>
        <v>0.75</v>
      </c>
      <c r="R39" s="20">
        <f t="shared" si="7"/>
        <v>1.25</v>
      </c>
      <c r="S39" s="20">
        <f t="shared" si="8"/>
        <v>1</v>
      </c>
      <c r="T39" s="20">
        <f t="shared" si="9"/>
        <v>0.75</v>
      </c>
    </row>
    <row r="40" spans="1:20">
      <c r="A40" s="10"/>
      <c r="B40" s="22" t="s">
        <v>86</v>
      </c>
      <c r="C40" s="27"/>
      <c r="D40" s="22"/>
      <c r="E40" s="22"/>
      <c r="F40" s="22"/>
      <c r="G40" s="22"/>
      <c r="H40" s="22"/>
      <c r="I40" s="22"/>
      <c r="J40" s="22"/>
      <c r="K40" s="22"/>
      <c r="L40" s="22"/>
      <c r="N40" s="19" t="str">
        <f>'Pvmt Age'!$A11</f>
        <v>Weather Factors</v>
      </c>
      <c r="O40" s="20"/>
      <c r="P40" s="20"/>
      <c r="Q40" s="20"/>
      <c r="R40" s="20"/>
      <c r="S40" s="20"/>
      <c r="T40" s="20"/>
    </row>
    <row r="41" spans="1:20">
      <c r="A41" s="9"/>
      <c r="B41" s="22"/>
      <c r="C41" s="27"/>
      <c r="D41" s="22"/>
      <c r="E41" s="22"/>
      <c r="F41" s="22"/>
      <c r="G41" s="22"/>
      <c r="H41" s="22"/>
      <c r="I41" s="22"/>
      <c r="J41" s="22"/>
      <c r="K41" s="22"/>
      <c r="L41" s="22"/>
      <c r="N41" s="18" t="str">
        <f>'Pvmt Age'!$B12</f>
        <v>Sun Condition</v>
      </c>
      <c r="O41" s="20">
        <f t="shared" si="4"/>
        <v>1</v>
      </c>
      <c r="P41" s="20">
        <f t="shared" si="5"/>
        <v>1</v>
      </c>
      <c r="Q41" s="20">
        <f t="shared" si="6"/>
        <v>1</v>
      </c>
      <c r="R41" s="20">
        <f t="shared" si="7"/>
        <v>1</v>
      </c>
      <c r="S41" s="20">
        <f t="shared" si="8"/>
        <v>1</v>
      </c>
      <c r="T41" s="20">
        <f t="shared" si="9"/>
        <v>1</v>
      </c>
    </row>
    <row r="42" spans="1:20">
      <c r="A42" s="9"/>
      <c r="B42" s="22"/>
      <c r="C42" s="27"/>
      <c r="D42" s="22"/>
      <c r="E42" s="22"/>
      <c r="F42" s="22"/>
      <c r="G42" s="22"/>
      <c r="H42" s="22"/>
      <c r="I42" s="22"/>
      <c r="J42" s="22"/>
      <c r="K42" s="22"/>
      <c r="L42" s="22"/>
      <c r="N42" s="18" t="str">
        <f>'Pvmt Age'!$B13</f>
        <v>Wind Condition</v>
      </c>
      <c r="O42" s="20">
        <f t="shared" si="4"/>
        <v>1</v>
      </c>
      <c r="P42" s="20">
        <f t="shared" si="5"/>
        <v>1</v>
      </c>
      <c r="Q42" s="20">
        <f t="shared" si="6"/>
        <v>1</v>
      </c>
      <c r="R42" s="20">
        <f t="shared" si="7"/>
        <v>1</v>
      </c>
      <c r="S42" s="20">
        <f t="shared" si="8"/>
        <v>1</v>
      </c>
      <c r="T42" s="20">
        <f t="shared" si="9"/>
        <v>1</v>
      </c>
    </row>
    <row r="43" spans="1:20">
      <c r="A43" s="9"/>
      <c r="B43" s="22"/>
      <c r="C43" s="27"/>
      <c r="D43" s="22"/>
      <c r="E43" s="22"/>
      <c r="F43" s="22"/>
      <c r="G43" s="22"/>
      <c r="H43" s="22"/>
      <c r="I43" s="22"/>
      <c r="J43" s="22"/>
      <c r="K43" s="22"/>
      <c r="L43" s="22"/>
      <c r="N43" s="18" t="str">
        <f>'Pvmt Age'!$B14</f>
        <v>Roadway Shade</v>
      </c>
      <c r="O43" s="20">
        <f t="shared" si="4"/>
        <v>1</v>
      </c>
      <c r="P43" s="20">
        <f t="shared" si="5"/>
        <v>1</v>
      </c>
      <c r="Q43" s="20">
        <f t="shared" si="6"/>
        <v>1</v>
      </c>
      <c r="R43" s="20">
        <f t="shared" si="7"/>
        <v>1</v>
      </c>
      <c r="S43" s="20">
        <f t="shared" si="8"/>
        <v>1</v>
      </c>
      <c r="T43" s="20">
        <f t="shared" si="9"/>
        <v>1</v>
      </c>
    </row>
    <row r="44" spans="1:20">
      <c r="N44" s="19" t="str">
        <f>'Pvmt Age'!$A23</f>
        <v>Truck Proportion</v>
      </c>
      <c r="O44" s="20">
        <f>IF($C23="Y",$J23,$K23)</f>
        <v>1</v>
      </c>
      <c r="P44" s="20">
        <f>$K23</f>
        <v>1</v>
      </c>
      <c r="Q44" s="20">
        <f>IF($G23="Y",$L23,$K23)</f>
        <v>1</v>
      </c>
      <c r="R44" s="20">
        <f>IF($C23="Y",$J23,$K23)</f>
        <v>1</v>
      </c>
      <c r="S44" s="20">
        <f>$K23</f>
        <v>1</v>
      </c>
      <c r="T44" s="20">
        <f>IF($G23="Y",$L23,$K23)</f>
        <v>1</v>
      </c>
    </row>
    <row r="45" spans="1:20">
      <c r="N45" s="19" t="str">
        <f>'Pvmt Age'!$A24</f>
        <v>Environmental Factors</v>
      </c>
      <c r="O45" s="20"/>
      <c r="P45" s="20"/>
      <c r="Q45" s="20"/>
      <c r="R45" s="20"/>
      <c r="S45" s="20"/>
      <c r="T45" s="20"/>
    </row>
    <row r="46" spans="1:20">
      <c r="N46" s="7" t="str">
        <f>'Pvmt Age'!$B25</f>
        <v>Corrosion Sensitve Struct.</v>
      </c>
      <c r="O46" s="20">
        <f t="shared" ref="O46:O47" si="10">IF($C25="Y",$J25,$K25)</f>
        <v>1</v>
      </c>
      <c r="P46" s="20">
        <f t="shared" ref="P46:P47" si="11">$K25</f>
        <v>1</v>
      </c>
      <c r="Q46" s="20">
        <f t="shared" ref="Q46:Q47" si="12">IF($G25="Y",$L25,$K25)</f>
        <v>1</v>
      </c>
      <c r="R46" s="20">
        <f t="shared" ref="R46:R47" si="13">IF($C25="Y",$J25,$K25)</f>
        <v>1</v>
      </c>
      <c r="S46" s="20">
        <f t="shared" ref="S46:S47" si="14">$K25</f>
        <v>1</v>
      </c>
      <c r="T46" s="20">
        <f t="shared" ref="T46:T47" si="15">IF($G25="Y",$L25,$K25)</f>
        <v>1</v>
      </c>
    </row>
    <row r="47" spans="1:20">
      <c r="N47" s="7" t="str">
        <f>'Pvmt Age'!$B26</f>
        <v>Environmentally Sensitive</v>
      </c>
      <c r="O47" s="20">
        <f t="shared" si="10"/>
        <v>1</v>
      </c>
      <c r="P47" s="20">
        <f t="shared" si="11"/>
        <v>1</v>
      </c>
      <c r="Q47" s="20">
        <f t="shared" si="12"/>
        <v>1</v>
      </c>
      <c r="R47" s="20">
        <f t="shared" si="13"/>
        <v>1</v>
      </c>
      <c r="S47" s="20">
        <f t="shared" si="14"/>
        <v>1</v>
      </c>
      <c r="T47" s="20">
        <f t="shared" si="15"/>
        <v>1</v>
      </c>
    </row>
    <row r="48" spans="1:20">
      <c r="N48" s="19" t="str">
        <f>A15</f>
        <v>Roadway Volume (ADT)</v>
      </c>
      <c r="O48" s="20">
        <f>1/$J19</f>
        <v>1</v>
      </c>
      <c r="P48" s="20">
        <f t="shared" ref="P48:T48" si="16">1/$J19</f>
        <v>1</v>
      </c>
      <c r="Q48" s="20">
        <f t="shared" si="16"/>
        <v>1</v>
      </c>
      <c r="R48" s="20">
        <f t="shared" si="16"/>
        <v>1</v>
      </c>
      <c r="S48" s="20">
        <f t="shared" si="16"/>
        <v>1</v>
      </c>
      <c r="T48" s="20">
        <f t="shared" si="16"/>
        <v>1</v>
      </c>
    </row>
    <row r="49" spans="14:44">
      <c r="N49" s="2" t="s">
        <v>87</v>
      </c>
      <c r="O49" s="20">
        <f>O34*O35*O36*O38*O39*O41*O42*O43*O44*O46*O47*O48</f>
        <v>1.25</v>
      </c>
      <c r="P49" s="20">
        <f t="shared" ref="P49:T49" si="17">P34*P35*P36*P38*P39*P41*P42*P43*P44*P46*P47*P48</f>
        <v>1</v>
      </c>
      <c r="Q49" s="20">
        <f t="shared" si="17"/>
        <v>0.75</v>
      </c>
      <c r="R49" s="20">
        <f t="shared" si="17"/>
        <v>1.25</v>
      </c>
      <c r="S49" s="20">
        <f t="shared" si="17"/>
        <v>1</v>
      </c>
      <c r="T49" s="20">
        <f t="shared" si="17"/>
        <v>0.75</v>
      </c>
    </row>
    <row r="50" spans="14:44" ht="59" customHeight="1">
      <c r="N50" s="18"/>
      <c r="O50" s="20"/>
      <c r="P50" s="20"/>
      <c r="Q50" s="20"/>
      <c r="R50" s="20"/>
      <c r="S50" s="20"/>
      <c r="T50" s="20"/>
    </row>
    <row r="51" spans="14:44">
      <c r="Z51" s="18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4:44">
      <c r="Z52" s="18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4:44"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4:44">
      <c r="Z54" s="18"/>
      <c r="AA54" s="20"/>
      <c r="AB54" s="20"/>
      <c r="AC54" s="20"/>
      <c r="AD54" s="20"/>
      <c r="AE54" s="20"/>
      <c r="AF54" s="20"/>
      <c r="AG54" s="19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4:44">
      <c r="AA55" s="20"/>
      <c r="AB55" s="20"/>
      <c r="AC55" s="20"/>
      <c r="AD55" s="20"/>
      <c r="AE55" s="20"/>
      <c r="AF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</row>
    <row r="56" spans="14:44">
      <c r="N56" s="31"/>
      <c r="O56" s="2" t="str">
        <f>O30</f>
        <v>Rock Salt</v>
      </c>
      <c r="P56" s="2" t="str">
        <f t="shared" ref="P56:T58" si="18">P30</f>
        <v>Rock Salt</v>
      </c>
      <c r="Q56" s="2" t="str">
        <f t="shared" si="18"/>
        <v>Rock Salt</v>
      </c>
      <c r="R56" s="2" t="str">
        <f t="shared" si="18"/>
        <v>Salt Brine</v>
      </c>
      <c r="S56" s="2" t="str">
        <f t="shared" si="18"/>
        <v>Salt Brine</v>
      </c>
      <c r="T56" s="2" t="str">
        <f t="shared" si="18"/>
        <v>Salt Brine</v>
      </c>
      <c r="AA56" s="20"/>
      <c r="AB56" s="20"/>
      <c r="AC56" s="20"/>
      <c r="AD56" s="20"/>
      <c r="AE56" s="20"/>
      <c r="AF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</row>
    <row r="57" spans="14:44">
      <c r="N57" s="31"/>
      <c r="O57" s="2" t="str">
        <f t="shared" ref="O57:T58" si="19">O31</f>
        <v>NaCl</v>
      </c>
      <c r="P57" s="2" t="str">
        <f t="shared" si="19"/>
        <v>NaCl</v>
      </c>
      <c r="Q57" s="2" t="str">
        <f t="shared" si="19"/>
        <v>NaCl</v>
      </c>
      <c r="R57" s="2" t="str">
        <f t="shared" si="19"/>
        <v>NaCl</v>
      </c>
      <c r="S57" s="2" t="str">
        <f t="shared" si="19"/>
        <v>NaCl</v>
      </c>
      <c r="T57" s="2" t="str">
        <f t="shared" si="19"/>
        <v>NaCl</v>
      </c>
      <c r="Z57" s="18"/>
      <c r="AA57" s="20"/>
      <c r="AB57" s="20"/>
      <c r="AC57" s="20"/>
      <c r="AD57" s="20"/>
      <c r="AE57" s="20"/>
      <c r="AF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</row>
    <row r="58" spans="14:44">
      <c r="N58" s="31" t="str">
        <f t="shared" ref="N58:N71" si="20">N8</f>
        <v>Temp° F</v>
      </c>
      <c r="O58" s="2" t="str">
        <f t="shared" si="19"/>
        <v>Gran</v>
      </c>
      <c r="P58" s="2" t="str">
        <f t="shared" si="18"/>
        <v>Gran</v>
      </c>
      <c r="Q58" s="2" t="str">
        <f t="shared" si="18"/>
        <v>Gran</v>
      </c>
      <c r="R58" s="2" t="str">
        <f t="shared" si="18"/>
        <v>Liq</v>
      </c>
      <c r="S58" s="2" t="str">
        <f t="shared" si="18"/>
        <v>Liq</v>
      </c>
      <c r="T58" s="2" t="str">
        <f t="shared" si="18"/>
        <v>Liq</v>
      </c>
      <c r="Z58" s="18"/>
      <c r="AA58" s="20"/>
      <c r="AB58" s="20"/>
      <c r="AC58" s="20"/>
      <c r="AD58" s="20"/>
      <c r="AE58" s="20"/>
      <c r="AF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</row>
    <row r="59" spans="14:44">
      <c r="N59" s="31">
        <f t="shared" si="20"/>
        <v>30</v>
      </c>
      <c r="O59" s="17">
        <f>O$26/O9*O$24*O$25/2000/O$49</f>
        <v>16.559999999999999</v>
      </c>
      <c r="P59" s="17">
        <f>P$26/P9*P$24*P$25/2000/P$49</f>
        <v>20.7</v>
      </c>
      <c r="Q59" s="17">
        <f>Q$26/Q9*Q$24*Q$25/2000/Q$49</f>
        <v>27.599999999999998</v>
      </c>
      <c r="R59" s="4">
        <f>R$27/R9*R$24*R$25/R$49</f>
        <v>1.6697435897435899</v>
      </c>
      <c r="S59" s="4">
        <f>S$27/S9*S$24*S$25/S$49</f>
        <v>2.0871794871794873</v>
      </c>
      <c r="T59" s="4">
        <f>T$27/T9*T$24*T$25/T$49</f>
        <v>2.7829059829059832</v>
      </c>
      <c r="U59" s="17"/>
      <c r="V59" s="17"/>
      <c r="W59" s="17"/>
      <c r="X59" s="17"/>
      <c r="Y59" s="17"/>
      <c r="Z59" s="18"/>
      <c r="AA59" s="20"/>
      <c r="AB59" s="20"/>
      <c r="AC59" s="20"/>
      <c r="AD59" s="20"/>
      <c r="AE59" s="20"/>
      <c r="AF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</row>
    <row r="60" spans="14:44">
      <c r="N60" s="31">
        <f t="shared" si="20"/>
        <v>25</v>
      </c>
      <c r="O60" s="17">
        <f t="shared" ref="O60:Q71" si="21">O$26/O10*O$24*O$25/2000/O$49</f>
        <v>20.7</v>
      </c>
      <c r="P60" s="17">
        <f t="shared" si="21"/>
        <v>25.875</v>
      </c>
      <c r="Q60" s="17">
        <f t="shared" si="21"/>
        <v>34.5</v>
      </c>
      <c r="R60" s="4">
        <f t="shared" ref="R60:T71" si="22">R$27/R10*R$24*R$25/R$49</f>
        <v>2.3257142857142861</v>
      </c>
      <c r="S60" s="4">
        <f t="shared" si="22"/>
        <v>2.9071428571428575</v>
      </c>
      <c r="T60" s="4">
        <f t="shared" si="22"/>
        <v>3.8761904761904766</v>
      </c>
      <c r="U60" s="17"/>
      <c r="V60" s="17"/>
      <c r="W60" s="17"/>
      <c r="X60" s="17"/>
      <c r="Y60" s="17"/>
      <c r="AA60" s="20"/>
      <c r="AB60" s="20"/>
      <c r="AC60" s="20"/>
      <c r="AD60" s="20"/>
      <c r="AE60" s="20"/>
      <c r="AF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</row>
    <row r="61" spans="14:44">
      <c r="N61" s="31">
        <f t="shared" si="20"/>
        <v>20</v>
      </c>
      <c r="O61" s="17">
        <f t="shared" ref="O61:Q71" si="23">O$26/O11*O$24*O$25/2000/O$49</f>
        <v>28.551724137931028</v>
      </c>
      <c r="P61" s="17">
        <f t="shared" si="23"/>
        <v>35.689655172413786</v>
      </c>
      <c r="Q61" s="17">
        <f t="shared" si="23"/>
        <v>47.586206896551715</v>
      </c>
      <c r="R61" s="4">
        <f t="shared" ref="R61:T71" si="24">R$27/R11*R$24*R$25/R$49</f>
        <v>3.1009523809523811</v>
      </c>
      <c r="S61" s="4">
        <f t="shared" si="24"/>
        <v>3.8761904761904766</v>
      </c>
      <c r="T61" s="4">
        <f t="shared" si="24"/>
        <v>5.1682539682539685</v>
      </c>
      <c r="U61" s="17"/>
      <c r="V61" s="17"/>
      <c r="W61" s="17"/>
      <c r="X61" s="17"/>
      <c r="Y61" s="17"/>
      <c r="Z61" s="18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</row>
    <row r="62" spans="14:44">
      <c r="N62" s="31">
        <f t="shared" si="20"/>
        <v>15</v>
      </c>
      <c r="O62" s="17">
        <f t="shared" ref="O62:Q71" si="25">O$26/O12*O$24*O$25/2000/O$49</f>
        <v>42.461538461538467</v>
      </c>
      <c r="P62" s="17">
        <f t="shared" si="25"/>
        <v>53.07692307692308</v>
      </c>
      <c r="Q62" s="17">
        <f t="shared" si="25"/>
        <v>70.769230769230774</v>
      </c>
      <c r="R62" s="4">
        <f t="shared" ref="R62:T71" si="26">R$27/R12*R$24*R$25/R$49</f>
        <v>4.07</v>
      </c>
      <c r="S62" s="4">
        <f t="shared" si="26"/>
        <v>5.0875000000000004</v>
      </c>
      <c r="T62" s="4">
        <f t="shared" si="26"/>
        <v>6.7833333333333341</v>
      </c>
      <c r="U62" s="17"/>
      <c r="V62" s="17"/>
      <c r="W62" s="17"/>
      <c r="X62" s="17"/>
      <c r="Y62" s="17"/>
      <c r="Z62" s="18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</row>
    <row r="63" spans="14:44">
      <c r="N63" s="31">
        <f t="shared" si="20"/>
        <v>10</v>
      </c>
      <c r="O63" s="17">
        <f t="shared" ref="O63:Q71" si="27">O$26/O13*O$24*O$25/2000/O$49</f>
        <v>82.8</v>
      </c>
      <c r="P63" s="17">
        <f t="shared" si="27"/>
        <v>103.5</v>
      </c>
      <c r="Q63" s="17">
        <f t="shared" si="27"/>
        <v>138</v>
      </c>
      <c r="R63" s="4">
        <f t="shared" ref="R63:T71" si="28">R$27/R13*R$24*R$25/R$49</f>
        <v>5.4266666666666676</v>
      </c>
      <c r="S63" s="4">
        <f t="shared" si="28"/>
        <v>6.7833333333333341</v>
      </c>
      <c r="T63" s="4">
        <f t="shared" si="28"/>
        <v>9.0444444444444461</v>
      </c>
      <c r="U63" s="17"/>
      <c r="V63" s="17"/>
      <c r="W63" s="17"/>
      <c r="X63" s="17"/>
      <c r="Y63" s="17"/>
      <c r="Z63" s="18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</row>
    <row r="64" spans="14:44">
      <c r="N64" s="31">
        <f t="shared" si="20"/>
        <v>5</v>
      </c>
      <c r="O64" s="17">
        <f t="shared" ref="O64:Q71" si="29">O$26/O14*O$24*O$25/2000/O$49</f>
        <v>48.705882352941174</v>
      </c>
      <c r="P64" s="17">
        <f t="shared" si="29"/>
        <v>60.882352941176464</v>
      </c>
      <c r="Q64" s="17">
        <f t="shared" si="29"/>
        <v>81.17647058823529</v>
      </c>
      <c r="R64" s="4">
        <f t="shared" ref="R64:T71" si="30">R$27/R14*R$24*R$25/R$49</f>
        <v>4.341333333333333</v>
      </c>
      <c r="S64" s="4">
        <f t="shared" si="30"/>
        <v>5.4266666666666667</v>
      </c>
      <c r="T64" s="4">
        <f t="shared" si="30"/>
        <v>7.235555555555556</v>
      </c>
      <c r="U64" s="17"/>
      <c r="V64" s="17"/>
      <c r="W64" s="17"/>
      <c r="X64" s="17"/>
      <c r="Y64" s="17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</row>
    <row r="65" spans="14:44">
      <c r="N65" s="31">
        <f t="shared" si="20"/>
        <v>0</v>
      </c>
      <c r="O65" s="17">
        <f t="shared" ref="O65:Q71" si="31">O$26/O15*O$24*O$25/2000/O$49</f>
        <v>16559.999999999996</v>
      </c>
      <c r="P65" s="17">
        <f t="shared" si="31"/>
        <v>20699.999999999996</v>
      </c>
      <c r="Q65" s="17">
        <f t="shared" si="31"/>
        <v>27599.999999999996</v>
      </c>
      <c r="R65" s="4">
        <f t="shared" ref="R65:T71" si="32">R$27/R15*R$24*R$25/R$49</f>
        <v>651.20000000000005</v>
      </c>
      <c r="S65" s="4">
        <f t="shared" si="32"/>
        <v>814</v>
      </c>
      <c r="T65" s="4">
        <f t="shared" si="32"/>
        <v>1085.3333333333333</v>
      </c>
      <c r="U65" s="17"/>
      <c r="V65" s="17"/>
      <c r="W65" s="17"/>
      <c r="X65" s="17"/>
      <c r="Y65" s="17"/>
      <c r="Z65" s="18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</row>
    <row r="66" spans="14:44">
      <c r="N66" s="31">
        <f t="shared" si="20"/>
        <v>-5</v>
      </c>
      <c r="O66" s="17">
        <f t="shared" ref="O66:Q71" si="33">O$26/O16*O$24*O$25/2000/O$49</f>
        <v>16559.999999999996</v>
      </c>
      <c r="P66" s="17">
        <f t="shared" si="33"/>
        <v>20699.999999999996</v>
      </c>
      <c r="Q66" s="17">
        <f t="shared" si="33"/>
        <v>27599.999999999996</v>
      </c>
      <c r="R66" s="4">
        <f t="shared" ref="R66:T71" si="34">R$27/R16*R$24*R$25/R$49</f>
        <v>651.20000000000005</v>
      </c>
      <c r="S66" s="4">
        <f t="shared" si="34"/>
        <v>814</v>
      </c>
      <c r="T66" s="4">
        <f t="shared" si="34"/>
        <v>1085.3333333333333</v>
      </c>
      <c r="U66" s="17"/>
      <c r="V66" s="17"/>
      <c r="W66" s="17"/>
      <c r="X66" s="17"/>
      <c r="Y66" s="17"/>
      <c r="Z66" s="18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</row>
    <row r="67" spans="14:44">
      <c r="N67" s="31">
        <f t="shared" si="20"/>
        <v>-10</v>
      </c>
      <c r="O67" s="17">
        <f t="shared" ref="O67:Q71" si="35">O$26/O17*O$24*O$25/2000/O$49</f>
        <v>16559.999999999996</v>
      </c>
      <c r="P67" s="17">
        <f t="shared" si="35"/>
        <v>20699.999999999996</v>
      </c>
      <c r="Q67" s="17">
        <f t="shared" si="35"/>
        <v>27599.999999999996</v>
      </c>
      <c r="R67" s="4">
        <f t="shared" ref="R67:T71" si="36">R$27/R17*R$24*R$25/R$49</f>
        <v>651.20000000000005</v>
      </c>
      <c r="S67" s="4">
        <f t="shared" si="36"/>
        <v>814</v>
      </c>
      <c r="T67" s="4">
        <f t="shared" si="36"/>
        <v>1085.3333333333333</v>
      </c>
      <c r="U67" s="17"/>
      <c r="V67" s="17"/>
      <c r="W67" s="17"/>
      <c r="X67" s="17"/>
      <c r="Y67" s="17"/>
      <c r="Z67" s="18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</row>
    <row r="68" spans="14:44">
      <c r="N68" s="31">
        <f t="shared" si="20"/>
        <v>-15</v>
      </c>
      <c r="O68" s="17">
        <f t="shared" ref="O68:Q71" si="37">O$26/O18*O$24*O$25/2000/O$49</f>
        <v>16559.999999999996</v>
      </c>
      <c r="P68" s="17">
        <f t="shared" si="37"/>
        <v>20699.999999999996</v>
      </c>
      <c r="Q68" s="17">
        <f t="shared" si="37"/>
        <v>27599.999999999996</v>
      </c>
      <c r="R68" s="4">
        <f t="shared" ref="R68:T71" si="38">R$27/R18*R$24*R$25/R$49</f>
        <v>651.20000000000005</v>
      </c>
      <c r="S68" s="4">
        <f t="shared" si="38"/>
        <v>814</v>
      </c>
      <c r="T68" s="4">
        <f t="shared" si="38"/>
        <v>1085.3333333333333</v>
      </c>
      <c r="U68" s="17"/>
      <c r="V68" s="17"/>
      <c r="W68" s="17"/>
      <c r="X68" s="17"/>
      <c r="Y68" s="17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</row>
    <row r="69" spans="14:44">
      <c r="N69" s="31">
        <f t="shared" si="20"/>
        <v>-20</v>
      </c>
      <c r="O69" s="17">
        <f t="shared" ref="O69:Q71" si="39">O$26/O19*O$24*O$25/2000/O$49</f>
        <v>16559.999999999996</v>
      </c>
      <c r="P69" s="17">
        <f t="shared" si="39"/>
        <v>20699.999999999996</v>
      </c>
      <c r="Q69" s="17">
        <f t="shared" si="39"/>
        <v>27599.999999999996</v>
      </c>
      <c r="R69" s="4">
        <f t="shared" ref="R69:T71" si="40">R$27/R19*R$24*R$25/R$49</f>
        <v>651.20000000000005</v>
      </c>
      <c r="S69" s="4">
        <f t="shared" si="40"/>
        <v>814</v>
      </c>
      <c r="T69" s="4">
        <f t="shared" si="40"/>
        <v>1085.3333333333333</v>
      </c>
      <c r="U69" s="17"/>
      <c r="V69" s="17"/>
      <c r="W69" s="17"/>
      <c r="X69" s="17"/>
      <c r="Y69" s="17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</row>
    <row r="70" spans="14:44">
      <c r="N70" s="31">
        <f t="shared" si="20"/>
        <v>-25</v>
      </c>
      <c r="O70" s="17">
        <f t="shared" ref="O70:Q71" si="41">O$26/O20*O$24*O$25/2000/O$49</f>
        <v>16559.999999999996</v>
      </c>
      <c r="P70" s="17">
        <f t="shared" si="41"/>
        <v>20699.999999999996</v>
      </c>
      <c r="Q70" s="17">
        <f t="shared" si="41"/>
        <v>27599.999999999996</v>
      </c>
      <c r="R70" s="4">
        <f t="shared" ref="R70:T71" si="42">R$27/R20*R$24*R$25/R$49</f>
        <v>651.20000000000005</v>
      </c>
      <c r="S70" s="4">
        <f t="shared" si="42"/>
        <v>814</v>
      </c>
      <c r="T70" s="4">
        <f t="shared" si="42"/>
        <v>1085.3333333333333</v>
      </c>
      <c r="U70" s="17"/>
      <c r="V70" s="17"/>
      <c r="W70" s="17"/>
      <c r="X70" s="17"/>
      <c r="Y70" s="17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</row>
    <row r="71" spans="14:44">
      <c r="N71" s="31">
        <f t="shared" si="20"/>
        <v>-30</v>
      </c>
      <c r="O71" s="17">
        <f t="shared" ref="O71:Q71" si="43">O$26/O21*O$24*O$25/2000/O$49</f>
        <v>16559.999999999996</v>
      </c>
      <c r="P71" s="17">
        <f t="shared" si="43"/>
        <v>20699.999999999996</v>
      </c>
      <c r="Q71" s="17">
        <f t="shared" si="43"/>
        <v>27599.999999999996</v>
      </c>
      <c r="R71" s="4">
        <f t="shared" ref="R71:T71" si="44">R$27/R21*R$24*R$25/R$49</f>
        <v>651.20000000000005</v>
      </c>
      <c r="S71" s="4">
        <f t="shared" si="44"/>
        <v>814</v>
      </c>
      <c r="T71" s="4">
        <f t="shared" si="44"/>
        <v>1085.3333333333333</v>
      </c>
      <c r="U71" s="17"/>
      <c r="V71" s="17"/>
      <c r="W71" s="17"/>
      <c r="X71" s="17"/>
      <c r="Y71" s="17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</row>
    <row r="72" spans="14:44"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</row>
    <row r="73" spans="14:44"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</row>
    <row r="74" spans="14:44"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</row>
    <row r="75" spans="14:44"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</row>
    <row r="76" spans="14:44"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</row>
    <row r="77" spans="14:44"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</row>
    <row r="78" spans="14:44"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</row>
    <row r="79" spans="14:44"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</row>
    <row r="80" spans="14:44"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</row>
    <row r="81" spans="26:44"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</row>
    <row r="82" spans="26:44"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</row>
    <row r="83" spans="26:44"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</row>
    <row r="84" spans="26:44"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</row>
    <row r="85" spans="26:44">
      <c r="Z85" s="18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</row>
    <row r="86" spans="26:44">
      <c r="Z86" s="18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</row>
    <row r="87" spans="26:44">
      <c r="Z87" s="18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</row>
    <row r="88" spans="26:44">
      <c r="Z88" s="7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</row>
    <row r="89" spans="26:44"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</row>
    <row r="90" spans="26:44">
      <c r="Z90" s="5"/>
      <c r="AA90" s="5"/>
      <c r="AB90" s="6"/>
      <c r="AC90" s="6"/>
      <c r="AD90" s="5"/>
      <c r="AE90" s="6"/>
      <c r="AF90" s="6"/>
      <c r="AG90" s="6"/>
      <c r="AH90" s="6"/>
      <c r="AI90" s="6"/>
      <c r="AJ90" s="6"/>
      <c r="AK90" s="6"/>
      <c r="AL90" s="6"/>
      <c r="AM90" s="5"/>
      <c r="AN90" s="5"/>
      <c r="AO90" s="5"/>
      <c r="AP90" s="5"/>
      <c r="AQ90" s="5"/>
      <c r="AR90" s="5"/>
    </row>
    <row r="91" spans="26:44">
      <c r="Z91" s="5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</row>
    <row r="92" spans="26:44">
      <c r="Z92" s="8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</row>
    <row r="93" spans="26:44"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spans="26:44"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</sheetData>
  <phoneticPr fontId="6" type="noConversion"/>
  <pageMargins left="0.75" right="0.75" top="1" bottom="1" header="0.5" footer="0.5"/>
  <headerFooter>
    <oddFooter>&amp;L&amp;"Calibri,Regular"&amp;K000000MSU Mankato Civil Engineering&amp;C&amp;"Calibri,Regular"&amp;K000000&amp;P of &amp;N&amp;R&amp;"Calibri,Regular"&amp;K000000Salt Brine Blending - Cost Model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AS94"/>
  <sheetViews>
    <sheetView topLeftCell="A50" workbookViewId="0">
      <selection activeCell="O59" sqref="O59:T71"/>
    </sheetView>
  </sheetViews>
  <sheetFormatPr baseColWidth="10" defaultRowHeight="15"/>
  <cols>
    <col min="1" max="1" width="3.5" style="2" customWidth="1"/>
    <col min="2" max="2" width="25" style="2" customWidth="1"/>
    <col min="3" max="3" width="2.83203125" style="2" customWidth="1"/>
    <col min="4" max="4" width="11.83203125" style="2" customWidth="1"/>
    <col min="5" max="5" width="2.83203125" style="2" customWidth="1"/>
    <col min="6" max="6" width="11.83203125" style="2" customWidth="1"/>
    <col min="7" max="7" width="2.83203125" style="2" customWidth="1"/>
    <col min="8" max="8" width="11.83203125" style="2" customWidth="1"/>
    <col min="9" max="9" width="9.83203125" style="2" customWidth="1"/>
    <col min="10" max="12" width="4.83203125" style="2" customWidth="1"/>
    <col min="13" max="26" width="10.83203125" style="2"/>
    <col min="27" max="27" width="17.6640625" style="2" customWidth="1"/>
    <col min="28" max="16384" width="10.83203125" style="2"/>
  </cols>
  <sheetData>
    <row r="1" spans="1:20">
      <c r="A1" s="22" t="s">
        <v>0</v>
      </c>
      <c r="B1" s="22"/>
      <c r="C1" s="22"/>
      <c r="D1" s="22"/>
      <c r="E1" s="22"/>
      <c r="F1" s="24" t="s">
        <v>58</v>
      </c>
      <c r="G1" s="21"/>
      <c r="H1" s="21" t="s">
        <v>2</v>
      </c>
      <c r="I1" s="21"/>
      <c r="J1" s="21"/>
      <c r="K1" s="21"/>
      <c r="L1" s="21"/>
      <c r="N1" s="5" t="s">
        <v>0</v>
      </c>
      <c r="O1" s="7"/>
      <c r="P1" s="7"/>
      <c r="Q1" s="7"/>
      <c r="R1" s="7"/>
      <c r="S1" s="7"/>
      <c r="T1" s="7"/>
    </row>
    <row r="2" spans="1:20" ht="30" customHeight="1">
      <c r="A2" s="23" t="s">
        <v>1</v>
      </c>
      <c r="B2" s="22"/>
      <c r="C2" s="22"/>
      <c r="D2" s="22"/>
      <c r="E2" s="22"/>
      <c r="F2" s="24" t="s">
        <v>59</v>
      </c>
      <c r="G2" s="21"/>
      <c r="H2" s="21" t="s">
        <v>90</v>
      </c>
      <c r="I2" s="21"/>
      <c r="J2" s="21"/>
      <c r="K2" s="21"/>
      <c r="L2" s="21"/>
      <c r="N2" s="5" t="s">
        <v>2</v>
      </c>
      <c r="O2" s="7"/>
      <c r="P2" s="7"/>
      <c r="Q2" s="7"/>
      <c r="R2" s="7"/>
      <c r="S2" s="7"/>
      <c r="T2" s="7"/>
    </row>
    <row r="3" spans="1:20" ht="25" customHeight="1">
      <c r="A3" s="25" t="s">
        <v>61</v>
      </c>
      <c r="B3" s="22"/>
      <c r="C3" s="22"/>
      <c r="D3" s="22"/>
      <c r="E3" s="22"/>
      <c r="F3" s="22"/>
      <c r="G3" s="22"/>
      <c r="H3" s="22"/>
      <c r="I3" s="22"/>
      <c r="J3" s="22"/>
      <c r="K3" s="32" t="s">
        <v>60</v>
      </c>
      <c r="L3" s="32"/>
      <c r="N3" s="5" t="s">
        <v>1</v>
      </c>
      <c r="O3" s="7"/>
      <c r="P3" s="7"/>
      <c r="Q3" s="7"/>
      <c r="R3" s="7"/>
      <c r="S3" s="7"/>
      <c r="T3" s="7"/>
    </row>
    <row r="4" spans="1:20">
      <c r="A4" s="22"/>
      <c r="B4" s="22" t="s">
        <v>3</v>
      </c>
      <c r="C4" s="9"/>
      <c r="D4" s="22" t="s">
        <v>78</v>
      </c>
      <c r="E4" s="9" t="s">
        <v>50</v>
      </c>
      <c r="F4" s="22" t="s">
        <v>79</v>
      </c>
      <c r="G4" s="9"/>
      <c r="H4" s="22" t="s">
        <v>80</v>
      </c>
      <c r="I4" s="22"/>
      <c r="J4" s="32">
        <v>300</v>
      </c>
      <c r="K4" s="32">
        <v>600</v>
      </c>
      <c r="L4" s="32">
        <v>900</v>
      </c>
      <c r="N4" s="7"/>
      <c r="O4" s="7"/>
      <c r="P4" s="7"/>
      <c r="Q4" s="7"/>
      <c r="R4" s="7"/>
      <c r="S4" s="7"/>
      <c r="T4" s="7"/>
    </row>
    <row r="5" spans="1:20">
      <c r="A5" s="22"/>
      <c r="B5" s="22" t="s">
        <v>23</v>
      </c>
      <c r="C5" s="9"/>
      <c r="D5" s="22" t="s">
        <v>22</v>
      </c>
      <c r="E5" s="9" t="s">
        <v>50</v>
      </c>
      <c r="F5" s="22" t="s">
        <v>24</v>
      </c>
      <c r="G5" s="9"/>
      <c r="H5" s="22" t="s">
        <v>25</v>
      </c>
      <c r="I5" s="22"/>
      <c r="J5" s="29">
        <v>1.5</v>
      </c>
      <c r="K5" s="29">
        <v>1</v>
      </c>
      <c r="L5" s="29">
        <v>0.5</v>
      </c>
      <c r="N5" s="7"/>
      <c r="O5" s="7"/>
      <c r="P5" s="7"/>
      <c r="Q5" s="7"/>
      <c r="R5" s="7"/>
      <c r="S5" s="7"/>
      <c r="T5" s="7"/>
    </row>
    <row r="6" spans="1:20">
      <c r="A6" s="22"/>
      <c r="B6" s="22" t="s">
        <v>12</v>
      </c>
      <c r="C6" s="9"/>
      <c r="D6" s="22" t="s">
        <v>14</v>
      </c>
      <c r="E6" s="9" t="s">
        <v>50</v>
      </c>
      <c r="F6" s="22" t="s">
        <v>15</v>
      </c>
      <c r="G6" s="9"/>
      <c r="H6" s="22" t="s">
        <v>13</v>
      </c>
      <c r="I6" s="22"/>
      <c r="J6" s="29">
        <v>1.1000000000000001</v>
      </c>
      <c r="K6" s="29">
        <v>1</v>
      </c>
      <c r="L6" s="29">
        <v>0.9</v>
      </c>
      <c r="N6" s="5"/>
      <c r="O6" s="5" t="s">
        <v>40</v>
      </c>
      <c r="P6" s="5" t="s">
        <v>40</v>
      </c>
      <c r="Q6" s="5" t="s">
        <v>40</v>
      </c>
      <c r="R6" s="5" t="s">
        <v>40</v>
      </c>
      <c r="S6" s="5" t="s">
        <v>40</v>
      </c>
      <c r="T6" s="5" t="s">
        <v>40</v>
      </c>
    </row>
    <row r="7" spans="1:20">
      <c r="A7" s="22"/>
      <c r="B7" s="22" t="s">
        <v>4</v>
      </c>
      <c r="C7" s="10"/>
      <c r="D7" s="22" t="s">
        <v>27</v>
      </c>
      <c r="E7" s="10" t="s">
        <v>50</v>
      </c>
      <c r="F7" s="22" t="s">
        <v>28</v>
      </c>
      <c r="G7" s="10"/>
      <c r="H7" s="22" t="s">
        <v>26</v>
      </c>
      <c r="I7" s="22"/>
      <c r="J7" s="30">
        <v>1.25</v>
      </c>
      <c r="K7" s="30">
        <v>1</v>
      </c>
      <c r="L7" s="30">
        <v>0.75</v>
      </c>
      <c r="N7" s="5"/>
      <c r="O7" s="8" t="s">
        <v>47</v>
      </c>
      <c r="P7" s="8" t="s">
        <v>47</v>
      </c>
      <c r="Q7" s="8" t="s">
        <v>47</v>
      </c>
      <c r="R7" s="8" t="s">
        <v>48</v>
      </c>
      <c r="S7" s="8" t="s">
        <v>48</v>
      </c>
      <c r="T7" s="8" t="s">
        <v>48</v>
      </c>
    </row>
    <row r="8" spans="1:20" ht="25" customHeight="1">
      <c r="A8" s="25" t="s">
        <v>5</v>
      </c>
      <c r="B8" s="22"/>
      <c r="C8" s="26"/>
      <c r="D8" s="22"/>
      <c r="E8" s="26"/>
      <c r="F8" s="22"/>
      <c r="G8" s="26"/>
      <c r="H8" s="22"/>
      <c r="I8" s="22"/>
      <c r="J8" s="22"/>
      <c r="K8" s="22"/>
      <c r="L8" s="22"/>
      <c r="N8" s="8" t="s">
        <v>44</v>
      </c>
      <c r="O8" s="12" t="s">
        <v>45</v>
      </c>
      <c r="P8" s="12" t="s">
        <v>45</v>
      </c>
      <c r="Q8" s="12" t="s">
        <v>45</v>
      </c>
      <c r="R8" s="12" t="s">
        <v>46</v>
      </c>
      <c r="S8" s="12" t="s">
        <v>46</v>
      </c>
      <c r="T8" s="12" t="s">
        <v>46</v>
      </c>
    </row>
    <row r="9" spans="1:20">
      <c r="A9" s="22"/>
      <c r="B9" s="22" t="s">
        <v>7</v>
      </c>
      <c r="C9" s="9"/>
      <c r="D9" s="22" t="s">
        <v>16</v>
      </c>
      <c r="E9" s="9" t="s">
        <v>50</v>
      </c>
      <c r="F9" s="22" t="s">
        <v>17</v>
      </c>
      <c r="G9" s="9"/>
      <c r="H9" s="22" t="s">
        <v>66</v>
      </c>
      <c r="I9" s="22"/>
      <c r="J9" s="29">
        <v>1.5</v>
      </c>
      <c r="K9" s="29">
        <v>1</v>
      </c>
      <c r="L9" s="29">
        <v>0.5</v>
      </c>
      <c r="N9" s="13">
        <v>30</v>
      </c>
      <c r="O9" s="13">
        <v>10</v>
      </c>
      <c r="P9" s="13">
        <v>10</v>
      </c>
      <c r="Q9" s="13">
        <v>10</v>
      </c>
      <c r="R9" s="13">
        <v>3.9</v>
      </c>
      <c r="S9" s="13">
        <v>3.9</v>
      </c>
      <c r="T9" s="13">
        <v>3.9</v>
      </c>
    </row>
    <row r="10" spans="1:20">
      <c r="A10" s="22"/>
      <c r="B10" s="22" t="s">
        <v>18</v>
      </c>
      <c r="C10" s="9"/>
      <c r="D10" s="22" t="s">
        <v>19</v>
      </c>
      <c r="E10" s="9" t="s">
        <v>50</v>
      </c>
      <c r="F10" s="22" t="s">
        <v>20</v>
      </c>
      <c r="G10" s="9"/>
      <c r="H10" s="22" t="s">
        <v>21</v>
      </c>
      <c r="I10" s="22"/>
      <c r="J10" s="30">
        <v>1.25</v>
      </c>
      <c r="K10" s="30">
        <v>1</v>
      </c>
      <c r="L10" s="30">
        <v>0.75</v>
      </c>
      <c r="N10" s="13">
        <f>N9-5</f>
        <v>25</v>
      </c>
      <c r="O10" s="13">
        <v>8</v>
      </c>
      <c r="P10" s="13">
        <v>8</v>
      </c>
      <c r="Q10" s="13">
        <v>8</v>
      </c>
      <c r="R10" s="13">
        <v>2.8</v>
      </c>
      <c r="S10" s="13">
        <v>2.8</v>
      </c>
      <c r="T10" s="13">
        <v>2.8</v>
      </c>
    </row>
    <row r="11" spans="1:20" ht="25" customHeight="1">
      <c r="A11" s="25" t="s">
        <v>11</v>
      </c>
      <c r="B11" s="22"/>
      <c r="C11" s="26"/>
      <c r="D11" s="22"/>
      <c r="E11" s="26"/>
      <c r="F11" s="22"/>
      <c r="G11" s="26"/>
      <c r="H11" s="22"/>
      <c r="I11" s="22"/>
      <c r="J11" s="22"/>
      <c r="K11" s="22"/>
      <c r="L11" s="22"/>
      <c r="N11" s="13">
        <f t="shared" ref="N11:N21" si="0">N10-5</f>
        <v>20</v>
      </c>
      <c r="O11" s="13">
        <v>5.8</v>
      </c>
      <c r="P11" s="13">
        <v>5.8</v>
      </c>
      <c r="Q11" s="13">
        <v>5.8</v>
      </c>
      <c r="R11" s="13">
        <v>2.1</v>
      </c>
      <c r="S11" s="13">
        <v>2.1</v>
      </c>
      <c r="T11" s="13">
        <v>2.1</v>
      </c>
    </row>
    <row r="12" spans="1:20">
      <c r="A12" s="22"/>
      <c r="B12" s="22" t="s">
        <v>8</v>
      </c>
      <c r="C12" s="9" t="s">
        <v>50</v>
      </c>
      <c r="D12" s="22" t="s">
        <v>29</v>
      </c>
      <c r="E12" s="9" t="s">
        <v>50</v>
      </c>
      <c r="F12" s="22" t="s">
        <v>30</v>
      </c>
      <c r="G12" s="9" t="s">
        <v>50</v>
      </c>
      <c r="H12" s="22" t="s">
        <v>31</v>
      </c>
      <c r="I12" s="22"/>
      <c r="J12" s="29">
        <v>1.5</v>
      </c>
      <c r="K12" s="29">
        <v>1</v>
      </c>
      <c r="L12" s="29">
        <v>0.5</v>
      </c>
      <c r="N12" s="13">
        <f t="shared" si="0"/>
        <v>15</v>
      </c>
      <c r="O12" s="13">
        <v>3.9</v>
      </c>
      <c r="P12" s="13">
        <v>3.9</v>
      </c>
      <c r="Q12" s="13">
        <v>3.9</v>
      </c>
      <c r="R12" s="13">
        <v>1.6</v>
      </c>
      <c r="S12" s="13">
        <v>1.6</v>
      </c>
      <c r="T12" s="13">
        <v>1.6</v>
      </c>
    </row>
    <row r="13" spans="1:20">
      <c r="A13" s="22"/>
      <c r="B13" s="22" t="s">
        <v>9</v>
      </c>
      <c r="C13" s="9"/>
      <c r="D13" s="22" t="s">
        <v>32</v>
      </c>
      <c r="E13" s="9" t="s">
        <v>50</v>
      </c>
      <c r="F13" s="22" t="s">
        <v>33</v>
      </c>
      <c r="G13" s="9"/>
      <c r="H13" s="22" t="s">
        <v>34</v>
      </c>
      <c r="I13" s="22"/>
      <c r="J13" s="30">
        <v>1.25</v>
      </c>
      <c r="K13" s="30">
        <v>1</v>
      </c>
      <c r="L13" s="30">
        <v>0.75</v>
      </c>
      <c r="N13" s="13">
        <f t="shared" si="0"/>
        <v>10</v>
      </c>
      <c r="O13" s="13">
        <v>2</v>
      </c>
      <c r="P13" s="13">
        <v>2</v>
      </c>
      <c r="Q13" s="13">
        <v>2</v>
      </c>
      <c r="R13" s="13">
        <v>1.2</v>
      </c>
      <c r="S13" s="13">
        <v>1.2</v>
      </c>
      <c r="T13" s="13">
        <v>1.2</v>
      </c>
    </row>
    <row r="14" spans="1:20">
      <c r="A14" s="22"/>
      <c r="B14" s="22" t="s">
        <v>10</v>
      </c>
      <c r="C14" s="9"/>
      <c r="D14" s="22" t="s">
        <v>88</v>
      </c>
      <c r="E14" s="9" t="s">
        <v>50</v>
      </c>
      <c r="F14" s="22" t="s">
        <v>35</v>
      </c>
      <c r="G14" s="9"/>
      <c r="H14" s="22" t="s">
        <v>89</v>
      </c>
      <c r="I14" s="22"/>
      <c r="J14" s="30">
        <v>1.25</v>
      </c>
      <c r="K14" s="30">
        <v>1</v>
      </c>
      <c r="L14" s="30">
        <v>0.75</v>
      </c>
      <c r="N14" s="13">
        <f t="shared" si="0"/>
        <v>5</v>
      </c>
      <c r="O14" s="13">
        <v>3.4</v>
      </c>
      <c r="P14" s="13">
        <v>3.4</v>
      </c>
      <c r="Q14" s="13">
        <v>3.4</v>
      </c>
      <c r="R14" s="13">
        <v>1.5</v>
      </c>
      <c r="S14" s="13">
        <v>1.5</v>
      </c>
      <c r="T14" s="13">
        <v>1.5</v>
      </c>
    </row>
    <row r="15" spans="1:20" ht="25" customHeight="1">
      <c r="A15" s="25" t="s">
        <v>67</v>
      </c>
      <c r="B15" s="22"/>
      <c r="C15" s="29"/>
      <c r="D15" s="22"/>
      <c r="E15" s="26"/>
      <c r="F15" s="22"/>
      <c r="G15" s="22"/>
      <c r="H15" s="22"/>
      <c r="I15" s="22"/>
      <c r="J15" s="22"/>
      <c r="K15" s="22"/>
      <c r="L15" s="22"/>
      <c r="N15" s="13">
        <f t="shared" si="0"/>
        <v>0</v>
      </c>
      <c r="O15" s="13">
        <v>0.01</v>
      </c>
      <c r="P15" s="13">
        <v>0.01</v>
      </c>
      <c r="Q15" s="13">
        <v>0.01</v>
      </c>
      <c r="R15" s="13">
        <v>0.01</v>
      </c>
      <c r="S15" s="13">
        <v>0.01</v>
      </c>
      <c r="T15" s="13">
        <v>0.01</v>
      </c>
    </row>
    <row r="16" spans="1:20">
      <c r="A16" s="22"/>
      <c r="B16" s="24"/>
      <c r="C16" s="29"/>
      <c r="D16" s="24" t="s">
        <v>68</v>
      </c>
      <c r="E16" s="9"/>
      <c r="F16" s="22"/>
      <c r="G16" s="22"/>
      <c r="H16" s="22"/>
      <c r="I16" s="22"/>
      <c r="J16" s="29">
        <v>2.5</v>
      </c>
      <c r="K16" s="29"/>
      <c r="L16" s="29"/>
      <c r="N16" s="13">
        <f t="shared" si="0"/>
        <v>-5</v>
      </c>
      <c r="O16" s="13">
        <v>0.01</v>
      </c>
      <c r="P16" s="13">
        <v>0.01</v>
      </c>
      <c r="Q16" s="13">
        <v>0.01</v>
      </c>
      <c r="R16" s="13">
        <v>0.01</v>
      </c>
      <c r="S16" s="13">
        <v>0.01</v>
      </c>
      <c r="T16" s="13">
        <v>0.01</v>
      </c>
    </row>
    <row r="17" spans="1:20">
      <c r="A17" s="22"/>
      <c r="B17" s="24"/>
      <c r="C17" s="29"/>
      <c r="D17" s="24" t="s">
        <v>75</v>
      </c>
      <c r="E17" s="9"/>
      <c r="F17" s="22"/>
      <c r="G17" s="22"/>
      <c r="H17" s="22"/>
      <c r="I17" s="22"/>
      <c r="J17" s="29">
        <v>2</v>
      </c>
      <c r="K17" s="29"/>
      <c r="L17" s="29"/>
      <c r="N17" s="13">
        <f t="shared" si="0"/>
        <v>-10</v>
      </c>
      <c r="O17" s="13">
        <v>0.01</v>
      </c>
      <c r="P17" s="13">
        <v>0.01</v>
      </c>
      <c r="Q17" s="13">
        <v>0.01</v>
      </c>
      <c r="R17" s="13">
        <v>0.01</v>
      </c>
      <c r="S17" s="13">
        <v>0.01</v>
      </c>
      <c r="T17" s="13">
        <v>0.01</v>
      </c>
    </row>
    <row r="18" spans="1:20">
      <c r="A18" s="22"/>
      <c r="B18" s="24"/>
      <c r="C18" s="29"/>
      <c r="D18" s="24" t="s">
        <v>76</v>
      </c>
      <c r="E18" s="9"/>
      <c r="F18" s="22"/>
      <c r="G18" s="22"/>
      <c r="H18" s="22"/>
      <c r="I18" s="22"/>
      <c r="J18" s="29">
        <v>1.5</v>
      </c>
      <c r="K18" s="29"/>
      <c r="L18" s="29"/>
      <c r="N18" s="13">
        <f t="shared" si="0"/>
        <v>-15</v>
      </c>
      <c r="O18" s="13">
        <v>0.01</v>
      </c>
      <c r="P18" s="13">
        <v>0.01</v>
      </c>
      <c r="Q18" s="13">
        <v>0.01</v>
      </c>
      <c r="R18" s="13">
        <v>0.01</v>
      </c>
      <c r="S18" s="13">
        <v>0.01</v>
      </c>
      <c r="T18" s="13">
        <v>0.01</v>
      </c>
    </row>
    <row r="19" spans="1:20">
      <c r="A19" s="22"/>
      <c r="B19" s="24"/>
      <c r="C19" s="29"/>
      <c r="D19" s="24" t="s">
        <v>69</v>
      </c>
      <c r="E19" s="9" t="s">
        <v>50</v>
      </c>
      <c r="F19" s="22" t="s">
        <v>77</v>
      </c>
      <c r="G19" s="22"/>
      <c r="H19" s="22"/>
      <c r="I19" s="22"/>
      <c r="J19" s="29">
        <v>1</v>
      </c>
      <c r="K19" s="29"/>
      <c r="L19" s="29"/>
      <c r="N19" s="13">
        <f t="shared" si="0"/>
        <v>-20</v>
      </c>
      <c r="O19" s="13">
        <v>0.01</v>
      </c>
      <c r="P19" s="13">
        <v>0.01</v>
      </c>
      <c r="Q19" s="13">
        <v>0.01</v>
      </c>
      <c r="R19" s="13">
        <v>0.01</v>
      </c>
      <c r="S19" s="13">
        <v>0.01</v>
      </c>
      <c r="T19" s="13">
        <v>0.01</v>
      </c>
    </row>
    <row r="20" spans="1:20">
      <c r="A20" s="22"/>
      <c r="B20" s="24"/>
      <c r="C20" s="29"/>
      <c r="D20" s="24" t="s">
        <v>70</v>
      </c>
      <c r="E20" s="9"/>
      <c r="F20" s="22"/>
      <c r="G20" s="22"/>
      <c r="H20" s="22"/>
      <c r="I20" s="22"/>
      <c r="J20" s="30">
        <v>0.75</v>
      </c>
      <c r="K20" s="29"/>
      <c r="L20" s="29"/>
      <c r="N20" s="13">
        <f t="shared" si="0"/>
        <v>-25</v>
      </c>
      <c r="O20" s="13">
        <v>0.01</v>
      </c>
      <c r="P20" s="13">
        <v>0.01</v>
      </c>
      <c r="Q20" s="13">
        <v>0.01</v>
      </c>
      <c r="R20" s="13">
        <v>0.01</v>
      </c>
      <c r="S20" s="13">
        <v>0.01</v>
      </c>
      <c r="T20" s="13">
        <v>0.01</v>
      </c>
    </row>
    <row r="21" spans="1:20">
      <c r="A21" s="22"/>
      <c r="B21" s="22"/>
      <c r="C21" s="29"/>
      <c r="D21" s="24" t="s">
        <v>71</v>
      </c>
      <c r="E21" s="9"/>
      <c r="F21" s="22"/>
      <c r="G21" s="22"/>
      <c r="H21" s="22"/>
      <c r="I21" s="22"/>
      <c r="J21" s="30">
        <v>0.5</v>
      </c>
      <c r="K21" s="30"/>
      <c r="L21" s="30"/>
      <c r="N21" s="13">
        <f t="shared" si="0"/>
        <v>-30</v>
      </c>
      <c r="O21" s="13">
        <v>0.01</v>
      </c>
      <c r="P21" s="13">
        <v>0.01</v>
      </c>
      <c r="Q21" s="13">
        <v>0.01</v>
      </c>
      <c r="R21" s="13">
        <v>0.01</v>
      </c>
      <c r="S21" s="13">
        <v>0.01</v>
      </c>
      <c r="T21" s="13">
        <v>0.01</v>
      </c>
    </row>
    <row r="22" spans="1:20" ht="10" customHeight="1">
      <c r="A22" s="22"/>
      <c r="B22" s="22"/>
      <c r="C22" s="29"/>
      <c r="D22" s="24"/>
      <c r="E22" s="26"/>
      <c r="F22" s="22"/>
      <c r="G22" s="22"/>
      <c r="H22" s="22"/>
      <c r="I22" s="22"/>
      <c r="J22" s="30"/>
      <c r="K22" s="30"/>
      <c r="L22" s="30"/>
      <c r="N22" s="7"/>
      <c r="O22" s="13"/>
      <c r="P22" s="13"/>
      <c r="Q22" s="13"/>
      <c r="R22" s="13"/>
      <c r="S22" s="13"/>
      <c r="T22" s="13"/>
    </row>
    <row r="23" spans="1:20" ht="24">
      <c r="A23" s="25" t="s">
        <v>6</v>
      </c>
      <c r="B23" s="22"/>
      <c r="C23" s="9"/>
      <c r="D23" s="22" t="s">
        <v>72</v>
      </c>
      <c r="E23" s="11" t="s">
        <v>50</v>
      </c>
      <c r="F23" s="22" t="s">
        <v>73</v>
      </c>
      <c r="G23" s="9"/>
      <c r="H23" s="22" t="s">
        <v>74</v>
      </c>
      <c r="I23" s="22"/>
      <c r="J23" s="30">
        <v>1.25</v>
      </c>
      <c r="K23" s="30">
        <v>1</v>
      </c>
      <c r="L23" s="30">
        <v>0.75</v>
      </c>
      <c r="N23" s="14" t="s">
        <v>49</v>
      </c>
      <c r="O23" s="8">
        <v>1</v>
      </c>
      <c r="P23" s="8">
        <v>1</v>
      </c>
      <c r="Q23" s="8">
        <v>1</v>
      </c>
      <c r="R23" s="8">
        <v>1</v>
      </c>
      <c r="S23" s="8">
        <v>1</v>
      </c>
      <c r="T23" s="8">
        <v>1</v>
      </c>
    </row>
    <row r="24" spans="1:20" ht="25" customHeight="1">
      <c r="A24" s="25" t="s">
        <v>36</v>
      </c>
      <c r="B24" s="22"/>
      <c r="C24" s="29"/>
      <c r="D24" s="22"/>
      <c r="E24" s="28"/>
      <c r="F24" s="22"/>
      <c r="G24" s="22"/>
      <c r="H24" s="22"/>
      <c r="I24" s="22"/>
      <c r="J24" s="22"/>
      <c r="K24" s="22"/>
      <c r="L24" s="22"/>
      <c r="N24" s="14" t="s">
        <v>51</v>
      </c>
      <c r="O24" s="8">
        <f>IF(Sun!$C$4="Y",Sun!$J$4,Sun!$K$4)</f>
        <v>600</v>
      </c>
      <c r="P24" s="8">
        <f>Sun!$K$4</f>
        <v>600</v>
      </c>
      <c r="Q24" s="8">
        <f>IF(Sun!$C$4="Y",Sun!$L$4,Sun!$K$4)</f>
        <v>600</v>
      </c>
      <c r="R24" s="8">
        <f>IF(Sun!$C$39="Y",Sun!$J$39,Sun!$K$39)</f>
        <v>20</v>
      </c>
      <c r="S24" s="8">
        <f>Sun!$K$39</f>
        <v>20</v>
      </c>
      <c r="T24" s="8">
        <f>IF(Sun!$C$39="Y",Sun!$L$39,Sun!$K$39)</f>
        <v>20</v>
      </c>
    </row>
    <row r="25" spans="1:20" ht="24">
      <c r="A25" s="22"/>
      <c r="B25" s="22" t="s">
        <v>65</v>
      </c>
      <c r="C25" s="9"/>
      <c r="D25" s="22" t="s">
        <v>55</v>
      </c>
      <c r="E25" s="9" t="s">
        <v>50</v>
      </c>
      <c r="F25" s="22" t="s">
        <v>57</v>
      </c>
      <c r="G25" s="9"/>
      <c r="H25" s="22" t="s">
        <v>56</v>
      </c>
      <c r="I25" s="22"/>
      <c r="J25" s="29">
        <v>1.5</v>
      </c>
      <c r="K25" s="29">
        <v>1</v>
      </c>
      <c r="L25" s="29">
        <v>0.5</v>
      </c>
      <c r="N25" s="14" t="s">
        <v>52</v>
      </c>
      <c r="O25" s="15">
        <f>Sun!$F29</f>
        <v>75</v>
      </c>
      <c r="P25" s="15">
        <f>Sun!$F29</f>
        <v>75</v>
      </c>
      <c r="Q25" s="15">
        <f>Sun!$F29</f>
        <v>75</v>
      </c>
      <c r="R25" s="34">
        <f>$F37</f>
        <v>0.11</v>
      </c>
      <c r="S25" s="34">
        <f t="shared" ref="S25:T25" si="1">$F37</f>
        <v>0.11</v>
      </c>
      <c r="T25" s="34">
        <f t="shared" si="1"/>
        <v>0.11</v>
      </c>
    </row>
    <row r="26" spans="1:20" ht="24">
      <c r="A26" s="22"/>
      <c r="B26" s="22" t="s">
        <v>64</v>
      </c>
      <c r="C26" s="9"/>
      <c r="D26" s="22" t="s">
        <v>55</v>
      </c>
      <c r="E26" s="9" t="s">
        <v>50</v>
      </c>
      <c r="F26" s="22" t="s">
        <v>57</v>
      </c>
      <c r="G26" s="9"/>
      <c r="H26" s="22" t="s">
        <v>56</v>
      </c>
      <c r="I26" s="22"/>
      <c r="J26" s="30">
        <v>1.25</v>
      </c>
      <c r="K26" s="30">
        <v>1</v>
      </c>
      <c r="L26" s="30">
        <v>0.75</v>
      </c>
      <c r="N26" s="14" t="s">
        <v>53</v>
      </c>
      <c r="O26" s="16">
        <v>9.1999999999999993</v>
      </c>
      <c r="P26" s="16">
        <v>9.1999999999999993</v>
      </c>
      <c r="Q26" s="16">
        <v>9.1999999999999993</v>
      </c>
      <c r="R26" s="7"/>
      <c r="S26" s="7"/>
      <c r="T26" s="7"/>
    </row>
    <row r="27" spans="1:20" ht="24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N27" s="14" t="s">
        <v>54</v>
      </c>
      <c r="O27" s="16"/>
      <c r="P27" s="5"/>
      <c r="Q27" s="5"/>
      <c r="R27" s="7">
        <v>3.7</v>
      </c>
      <c r="S27" s="7">
        <v>3.7</v>
      </c>
      <c r="T27" s="7">
        <v>3.7</v>
      </c>
    </row>
    <row r="28" spans="1:20">
      <c r="A28" s="25" t="s">
        <v>62</v>
      </c>
      <c r="B28" s="22"/>
      <c r="C28" s="22"/>
      <c r="D28" s="22"/>
      <c r="E28" s="22"/>
      <c r="F28" s="25" t="s">
        <v>41</v>
      </c>
      <c r="G28" s="22"/>
      <c r="H28" s="22"/>
      <c r="I28" s="22"/>
      <c r="J28" s="22"/>
      <c r="K28" s="22"/>
      <c r="L28" s="22"/>
      <c r="N28" s="7"/>
      <c r="O28" s="7"/>
      <c r="P28" s="7"/>
      <c r="Q28" s="7"/>
      <c r="R28" s="7"/>
      <c r="S28" s="7"/>
      <c r="T28" s="7"/>
    </row>
    <row r="29" spans="1:20">
      <c r="A29" s="9" t="s">
        <v>50</v>
      </c>
      <c r="B29" s="22" t="s">
        <v>37</v>
      </c>
      <c r="C29" s="27" t="s">
        <v>40</v>
      </c>
      <c r="D29" s="22"/>
      <c r="E29" s="22"/>
      <c r="F29" s="4">
        <v>75</v>
      </c>
      <c r="G29" s="22" t="s">
        <v>42</v>
      </c>
      <c r="H29" s="22"/>
      <c r="I29" s="22"/>
      <c r="J29" s="22"/>
      <c r="K29" s="22"/>
      <c r="L29" s="22"/>
      <c r="N29" s="7"/>
      <c r="O29" s="7"/>
      <c r="P29" s="7"/>
      <c r="Q29" s="7"/>
      <c r="R29" s="7"/>
      <c r="S29" s="7"/>
      <c r="T29" s="7"/>
    </row>
    <row r="30" spans="1:20" ht="51">
      <c r="A30" s="9"/>
      <c r="B30" s="22"/>
      <c r="C30" s="27"/>
      <c r="D30" s="22"/>
      <c r="E30" s="22"/>
      <c r="F30" s="22"/>
      <c r="G30" s="22"/>
      <c r="H30" s="22"/>
      <c r="I30" s="22"/>
      <c r="J30" s="22"/>
      <c r="K30" s="22"/>
      <c r="L30" s="22"/>
      <c r="N30" s="8" t="s">
        <v>44</v>
      </c>
      <c r="O30" s="12" t="str">
        <f>O8</f>
        <v>Rock Salt</v>
      </c>
      <c r="P30" s="12" t="str">
        <f t="shared" ref="P30:Q30" si="2">P8</f>
        <v>Rock Salt</v>
      </c>
      <c r="Q30" s="12" t="str">
        <f t="shared" si="2"/>
        <v>Rock Salt</v>
      </c>
      <c r="R30" s="12" t="str">
        <f>R8</f>
        <v>Salt Brine</v>
      </c>
      <c r="S30" s="12" t="str">
        <f t="shared" ref="S30:T30" si="3">S8</f>
        <v>Salt Brine</v>
      </c>
      <c r="T30" s="12" t="str">
        <f t="shared" si="3"/>
        <v>Salt Brine</v>
      </c>
    </row>
    <row r="31" spans="1:20">
      <c r="A31" s="9"/>
      <c r="B31" s="22"/>
      <c r="C31" s="27"/>
      <c r="D31" s="22"/>
      <c r="E31" s="22"/>
      <c r="F31" s="22"/>
      <c r="G31" s="22"/>
      <c r="H31" s="22"/>
      <c r="I31" s="22"/>
      <c r="J31" s="22"/>
      <c r="K31" s="22"/>
      <c r="L31" s="22"/>
      <c r="N31" s="7"/>
      <c r="O31" s="5" t="s">
        <v>40</v>
      </c>
      <c r="P31" s="5" t="s">
        <v>40</v>
      </c>
      <c r="Q31" s="5" t="s">
        <v>40</v>
      </c>
      <c r="R31" s="5" t="s">
        <v>40</v>
      </c>
      <c r="S31" s="5" t="s">
        <v>40</v>
      </c>
      <c r="T31" s="5" t="s">
        <v>40</v>
      </c>
    </row>
    <row r="32" spans="1:20">
      <c r="A32" s="9"/>
      <c r="B32" s="22"/>
      <c r="C32" s="27"/>
      <c r="D32" s="22"/>
      <c r="E32" s="22"/>
      <c r="F32" s="22"/>
      <c r="G32" s="22"/>
      <c r="H32" s="22"/>
      <c r="I32" s="22"/>
      <c r="J32" s="22"/>
      <c r="K32" s="22"/>
      <c r="L32" s="22"/>
      <c r="N32" s="7"/>
      <c r="O32" s="8" t="s">
        <v>47</v>
      </c>
      <c r="P32" s="8" t="s">
        <v>47</v>
      </c>
      <c r="Q32" s="8" t="s">
        <v>47</v>
      </c>
      <c r="R32" s="8" t="s">
        <v>48</v>
      </c>
      <c r="S32" s="8" t="s">
        <v>48</v>
      </c>
      <c r="T32" s="8" t="s">
        <v>48</v>
      </c>
    </row>
    <row r="33" spans="1:20">
      <c r="A33" s="9"/>
      <c r="B33" s="22"/>
      <c r="C33" s="27"/>
      <c r="D33" s="22"/>
      <c r="E33" s="22"/>
      <c r="F33" s="22"/>
      <c r="G33" s="22"/>
      <c r="H33" s="22"/>
      <c r="I33" s="22"/>
      <c r="J33" s="22"/>
      <c r="K33" s="22"/>
      <c r="L33" s="22"/>
      <c r="N33" s="19" t="str">
        <f>Sun!$A3</f>
        <v>Application Factors - Select levels by placing a "Y" in the appropriate blocks.</v>
      </c>
      <c r="O33" s="7"/>
      <c r="P33" s="7"/>
      <c r="Q33" s="7"/>
      <c r="R33" s="7"/>
      <c r="S33" s="7"/>
      <c r="T33" s="7"/>
    </row>
    <row r="34" spans="1:20">
      <c r="A34" s="9"/>
      <c r="B34" s="22"/>
      <c r="C34" s="27"/>
      <c r="D34" s="22"/>
      <c r="E34" s="22"/>
      <c r="F34" s="22"/>
      <c r="G34" s="22"/>
      <c r="H34" s="22"/>
      <c r="I34" s="22"/>
      <c r="J34" s="22"/>
      <c r="K34" s="22"/>
      <c r="L34" s="22"/>
      <c r="N34" s="18" t="str">
        <f>Sun!$B5</f>
        <v>Ice Thickness (inches)</v>
      </c>
      <c r="O34" s="20">
        <f>IF($C5="Y",$J5,$K5)</f>
        <v>1</v>
      </c>
      <c r="P34" s="20">
        <f>$K5</f>
        <v>1</v>
      </c>
      <c r="Q34" s="20">
        <f>IF($G5="Y",$L5,$K5)</f>
        <v>1</v>
      </c>
      <c r="R34" s="20">
        <f>IF($C5="Y",$J5,$K5)</f>
        <v>1</v>
      </c>
      <c r="S34" s="20">
        <f>$K5</f>
        <v>1</v>
      </c>
      <c r="T34" s="20">
        <f>IF($G5="Y",$L5,$K5)</f>
        <v>1</v>
      </c>
    </row>
    <row r="35" spans="1:20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N35" s="18" t="str">
        <f>Sun!$B6</f>
        <v>Temperature Movement</v>
      </c>
      <c r="O35" s="20">
        <f t="shared" ref="O35:O43" si="4">IF($C6="Y",$J6,$K6)</f>
        <v>1</v>
      </c>
      <c r="P35" s="20">
        <f t="shared" ref="P35:P43" si="5">$K6</f>
        <v>1</v>
      </c>
      <c r="Q35" s="20">
        <f t="shared" ref="Q35:Q43" si="6">IF($G6="Y",$L6,$K6)</f>
        <v>1</v>
      </c>
      <c r="R35" s="20">
        <f t="shared" ref="R35:R43" si="7">IF($C6="Y",$J6,$K6)</f>
        <v>1</v>
      </c>
      <c r="S35" s="20">
        <f t="shared" ref="S35:S43" si="8">$K6</f>
        <v>1</v>
      </c>
      <c r="T35" s="20">
        <f t="shared" ref="T35:T43" si="9">IF($G6="Y",$L6,$K6)</f>
        <v>1</v>
      </c>
    </row>
    <row r="36" spans="1:20">
      <c r="A36" s="3" t="s">
        <v>63</v>
      </c>
      <c r="B36" s="22"/>
      <c r="C36" s="22"/>
      <c r="D36" s="22"/>
      <c r="E36" s="22"/>
      <c r="F36" s="25" t="s">
        <v>41</v>
      </c>
      <c r="G36" s="22"/>
      <c r="H36" s="22"/>
      <c r="I36" s="22"/>
      <c r="J36" s="22"/>
      <c r="K36" s="22"/>
      <c r="L36" s="22"/>
      <c r="N36" s="18" t="str">
        <f>Sun!$B7</f>
        <v>Repeat Time</v>
      </c>
      <c r="O36" s="20">
        <f t="shared" si="4"/>
        <v>1</v>
      </c>
      <c r="P36" s="20">
        <f t="shared" si="5"/>
        <v>1</v>
      </c>
      <c r="Q36" s="20">
        <f t="shared" si="6"/>
        <v>1</v>
      </c>
      <c r="R36" s="20">
        <f t="shared" si="7"/>
        <v>1</v>
      </c>
      <c r="S36" s="20">
        <f t="shared" si="8"/>
        <v>1</v>
      </c>
      <c r="T36" s="20">
        <f t="shared" si="9"/>
        <v>1</v>
      </c>
    </row>
    <row r="37" spans="1:20">
      <c r="A37" s="9" t="s">
        <v>50</v>
      </c>
      <c r="B37" s="22" t="s">
        <v>38</v>
      </c>
      <c r="C37" s="27" t="s">
        <v>39</v>
      </c>
      <c r="D37" s="22"/>
      <c r="E37" s="22"/>
      <c r="F37" s="4">
        <v>0.11</v>
      </c>
      <c r="G37" s="22" t="s">
        <v>43</v>
      </c>
      <c r="H37" s="22"/>
      <c r="I37" s="22"/>
      <c r="J37" s="22"/>
      <c r="K37" s="22"/>
      <c r="L37" s="22"/>
      <c r="N37" s="19" t="str">
        <f>Sun!$A8</f>
        <v>Roadway Surface Factors</v>
      </c>
      <c r="O37" s="20"/>
      <c r="P37" s="20"/>
      <c r="Q37" s="20"/>
      <c r="R37" s="20"/>
      <c r="S37" s="20"/>
      <c r="T37" s="20"/>
    </row>
    <row r="38" spans="1:20">
      <c r="A38" s="9"/>
      <c r="B38" s="22"/>
      <c r="C38" s="27"/>
      <c r="D38" s="22"/>
      <c r="E38" s="22"/>
      <c r="F38" s="22"/>
      <c r="G38" s="22"/>
      <c r="H38" s="22"/>
      <c r="I38" s="22"/>
      <c r="J38" s="22"/>
      <c r="K38" s="22"/>
      <c r="L38" s="22"/>
      <c r="N38" s="18" t="str">
        <f>Sun!$B9</f>
        <v>Pavement Material</v>
      </c>
      <c r="O38" s="20">
        <f t="shared" si="4"/>
        <v>1</v>
      </c>
      <c r="P38" s="20">
        <f t="shared" si="5"/>
        <v>1</v>
      </c>
      <c r="Q38" s="20">
        <f t="shared" si="6"/>
        <v>1</v>
      </c>
      <c r="R38" s="20">
        <f t="shared" si="7"/>
        <v>1</v>
      </c>
      <c r="S38" s="20">
        <f t="shared" si="8"/>
        <v>1</v>
      </c>
      <c r="T38" s="20">
        <f t="shared" si="9"/>
        <v>1</v>
      </c>
    </row>
    <row r="39" spans="1:20">
      <c r="A39" s="9"/>
      <c r="B39" s="22" t="s">
        <v>3</v>
      </c>
      <c r="C39" s="9"/>
      <c r="D39" s="22" t="s">
        <v>83</v>
      </c>
      <c r="E39" s="9" t="s">
        <v>50</v>
      </c>
      <c r="F39" s="22" t="s">
        <v>84</v>
      </c>
      <c r="G39" s="9"/>
      <c r="H39" s="22" t="s">
        <v>85</v>
      </c>
      <c r="I39" s="22"/>
      <c r="J39" s="32">
        <v>10</v>
      </c>
      <c r="K39" s="32">
        <v>20</v>
      </c>
      <c r="L39" s="32">
        <v>30</v>
      </c>
      <c r="N39" s="18" t="str">
        <f>Sun!$B10</f>
        <v>Pavement Surface Age</v>
      </c>
      <c r="O39" s="20">
        <f t="shared" si="4"/>
        <v>1</v>
      </c>
      <c r="P39" s="20">
        <f t="shared" si="5"/>
        <v>1</v>
      </c>
      <c r="Q39" s="20">
        <f t="shared" si="6"/>
        <v>1</v>
      </c>
      <c r="R39" s="20">
        <f t="shared" si="7"/>
        <v>1</v>
      </c>
      <c r="S39" s="20">
        <f t="shared" si="8"/>
        <v>1</v>
      </c>
      <c r="T39" s="20">
        <f t="shared" si="9"/>
        <v>1</v>
      </c>
    </row>
    <row r="40" spans="1:20">
      <c r="A40" s="10"/>
      <c r="B40" s="22" t="s">
        <v>86</v>
      </c>
      <c r="C40" s="27"/>
      <c r="D40" s="22"/>
      <c r="E40" s="22"/>
      <c r="F40" s="22"/>
      <c r="G40" s="22"/>
      <c r="H40" s="22"/>
      <c r="I40" s="22"/>
      <c r="J40" s="22"/>
      <c r="K40" s="22"/>
      <c r="L40" s="22"/>
      <c r="N40" s="19" t="str">
        <f>Sun!$A11</f>
        <v>Weather Factors</v>
      </c>
      <c r="O40" s="20"/>
      <c r="P40" s="20"/>
      <c r="Q40" s="20"/>
      <c r="R40" s="20"/>
      <c r="S40" s="20"/>
      <c r="T40" s="20"/>
    </row>
    <row r="41" spans="1:20">
      <c r="A41" s="9"/>
      <c r="B41" s="22"/>
      <c r="C41" s="27"/>
      <c r="D41" s="22"/>
      <c r="E41" s="22"/>
      <c r="F41" s="22"/>
      <c r="G41" s="22"/>
      <c r="H41" s="22"/>
      <c r="I41" s="22"/>
      <c r="J41" s="22"/>
      <c r="K41" s="22"/>
      <c r="L41" s="22"/>
      <c r="N41" s="18" t="str">
        <f>Sun!$B12</f>
        <v>Sun Condition</v>
      </c>
      <c r="O41" s="20">
        <f t="shared" si="4"/>
        <v>1.5</v>
      </c>
      <c r="P41" s="20">
        <f t="shared" si="5"/>
        <v>1</v>
      </c>
      <c r="Q41" s="20">
        <f t="shared" si="6"/>
        <v>0.5</v>
      </c>
      <c r="R41" s="20">
        <f t="shared" si="7"/>
        <v>1.5</v>
      </c>
      <c r="S41" s="20">
        <f t="shared" si="8"/>
        <v>1</v>
      </c>
      <c r="T41" s="20">
        <f t="shared" si="9"/>
        <v>0.5</v>
      </c>
    </row>
    <row r="42" spans="1:20">
      <c r="A42" s="9"/>
      <c r="B42" s="22"/>
      <c r="C42" s="27"/>
      <c r="D42" s="22"/>
      <c r="E42" s="22"/>
      <c r="F42" s="22"/>
      <c r="G42" s="22"/>
      <c r="H42" s="22"/>
      <c r="I42" s="22"/>
      <c r="J42" s="22"/>
      <c r="K42" s="22"/>
      <c r="L42" s="22"/>
      <c r="N42" s="18" t="str">
        <f>Sun!$B13</f>
        <v>Wind Condition</v>
      </c>
      <c r="O42" s="20">
        <f t="shared" si="4"/>
        <v>1</v>
      </c>
      <c r="P42" s="20">
        <f t="shared" si="5"/>
        <v>1</v>
      </c>
      <c r="Q42" s="20">
        <f t="shared" si="6"/>
        <v>1</v>
      </c>
      <c r="R42" s="20">
        <f t="shared" si="7"/>
        <v>1</v>
      </c>
      <c r="S42" s="20">
        <f t="shared" si="8"/>
        <v>1</v>
      </c>
      <c r="T42" s="20">
        <f t="shared" si="9"/>
        <v>1</v>
      </c>
    </row>
    <row r="43" spans="1:20">
      <c r="A43" s="9"/>
      <c r="B43" s="22"/>
      <c r="C43" s="27"/>
      <c r="D43" s="22"/>
      <c r="E43" s="22"/>
      <c r="F43" s="22"/>
      <c r="G43" s="22"/>
      <c r="H43" s="22"/>
      <c r="I43" s="22"/>
      <c r="J43" s="22"/>
      <c r="K43" s="22"/>
      <c r="L43" s="22"/>
      <c r="N43" s="18" t="str">
        <f>Sun!$B14</f>
        <v>Roadway Shade</v>
      </c>
      <c r="O43" s="20">
        <f t="shared" si="4"/>
        <v>1</v>
      </c>
      <c r="P43" s="20">
        <f t="shared" si="5"/>
        <v>1</v>
      </c>
      <c r="Q43" s="20">
        <f t="shared" si="6"/>
        <v>1</v>
      </c>
      <c r="R43" s="20">
        <f t="shared" si="7"/>
        <v>1</v>
      </c>
      <c r="S43" s="20">
        <f t="shared" si="8"/>
        <v>1</v>
      </c>
      <c r="T43" s="20">
        <f t="shared" si="9"/>
        <v>1</v>
      </c>
    </row>
    <row r="44" spans="1:20">
      <c r="N44" s="19" t="str">
        <f>Sun!$A23</f>
        <v>Truck Proportion</v>
      </c>
      <c r="O44" s="20">
        <f>IF($C23="Y",$J23,$K23)</f>
        <v>1</v>
      </c>
      <c r="P44" s="20">
        <f>$K23</f>
        <v>1</v>
      </c>
      <c r="Q44" s="20">
        <f>IF($G23="Y",$L23,$K23)</f>
        <v>1</v>
      </c>
      <c r="R44" s="20">
        <f>IF($C23="Y",$J23,$K23)</f>
        <v>1</v>
      </c>
      <c r="S44" s="20">
        <f>$K23</f>
        <v>1</v>
      </c>
      <c r="T44" s="20">
        <f>IF($G23="Y",$L23,$K23)</f>
        <v>1</v>
      </c>
    </row>
    <row r="45" spans="1:20">
      <c r="N45" s="19" t="str">
        <f>Sun!$A24</f>
        <v>Environmental Factors</v>
      </c>
      <c r="O45" s="20"/>
      <c r="P45" s="20"/>
      <c r="Q45" s="20"/>
      <c r="R45" s="20"/>
      <c r="S45" s="20"/>
      <c r="T45" s="20"/>
    </row>
    <row r="46" spans="1:20">
      <c r="N46" s="7" t="str">
        <f>Sun!$B25</f>
        <v>Corrosion Sensitve Struct.</v>
      </c>
      <c r="O46" s="20">
        <f t="shared" ref="O46:O47" si="10">IF($C25="Y",$J25,$K25)</f>
        <v>1</v>
      </c>
      <c r="P46" s="20">
        <f t="shared" ref="P46:P47" si="11">$K25</f>
        <v>1</v>
      </c>
      <c r="Q46" s="20">
        <f t="shared" ref="Q46:Q47" si="12">IF($G25="Y",$L25,$K25)</f>
        <v>1</v>
      </c>
      <c r="R46" s="20">
        <f t="shared" ref="R46:R47" si="13">IF($C25="Y",$J25,$K25)</f>
        <v>1</v>
      </c>
      <c r="S46" s="20">
        <f t="shared" ref="S46:S47" si="14">$K25</f>
        <v>1</v>
      </c>
      <c r="T46" s="20">
        <f t="shared" ref="T46:T47" si="15">IF($G25="Y",$L25,$K25)</f>
        <v>1</v>
      </c>
    </row>
    <row r="47" spans="1:20">
      <c r="N47" s="7" t="str">
        <f>Sun!$B26</f>
        <v>Environmentally Sensitive</v>
      </c>
      <c r="O47" s="20">
        <f t="shared" si="10"/>
        <v>1</v>
      </c>
      <c r="P47" s="20">
        <f t="shared" si="11"/>
        <v>1</v>
      </c>
      <c r="Q47" s="20">
        <f t="shared" si="12"/>
        <v>1</v>
      </c>
      <c r="R47" s="20">
        <f t="shared" si="13"/>
        <v>1</v>
      </c>
      <c r="S47" s="20">
        <f t="shared" si="14"/>
        <v>1</v>
      </c>
      <c r="T47" s="20">
        <f t="shared" si="15"/>
        <v>1</v>
      </c>
    </row>
    <row r="48" spans="1:20">
      <c r="N48" s="19" t="str">
        <f>A15</f>
        <v>Roadway Volume (ADT)</v>
      </c>
      <c r="O48" s="20">
        <f>1/$J19</f>
        <v>1</v>
      </c>
      <c r="P48" s="20">
        <f t="shared" ref="P48:T48" si="16">1/$J19</f>
        <v>1</v>
      </c>
      <c r="Q48" s="20">
        <f t="shared" si="16"/>
        <v>1</v>
      </c>
      <c r="R48" s="20">
        <f t="shared" si="16"/>
        <v>1</v>
      </c>
      <c r="S48" s="20">
        <f t="shared" si="16"/>
        <v>1</v>
      </c>
      <c r="T48" s="20">
        <f t="shared" si="16"/>
        <v>1</v>
      </c>
    </row>
    <row r="49" spans="14:45">
      <c r="N49" s="2" t="s">
        <v>87</v>
      </c>
      <c r="O49" s="20">
        <f>O34*O35*O36*O38*O39*O41*O42*O43*O44*O46*O47*O48</f>
        <v>1.5</v>
      </c>
      <c r="P49" s="20">
        <f t="shared" ref="P49:T49" si="17">P34*P35*P36*P38*P39*P41*P42*P43*P44*P46*P47*P48</f>
        <v>1</v>
      </c>
      <c r="Q49" s="20">
        <f t="shared" si="17"/>
        <v>0.5</v>
      </c>
      <c r="R49" s="20">
        <f t="shared" si="17"/>
        <v>1.5</v>
      </c>
      <c r="S49" s="20">
        <f t="shared" si="17"/>
        <v>1</v>
      </c>
      <c r="T49" s="20">
        <f t="shared" si="17"/>
        <v>0.5</v>
      </c>
    </row>
    <row r="50" spans="14:45" ht="59" customHeight="1">
      <c r="N50" s="18"/>
      <c r="O50" s="20"/>
      <c r="P50" s="20"/>
      <c r="Q50" s="20"/>
      <c r="R50" s="20"/>
      <c r="S50" s="20"/>
      <c r="T50" s="20"/>
    </row>
    <row r="51" spans="14:45">
      <c r="AA51" s="18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</row>
    <row r="52" spans="14:45">
      <c r="AA52" s="18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</row>
    <row r="53" spans="14:45"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</row>
    <row r="54" spans="14:45">
      <c r="AA54" s="18"/>
      <c r="AB54" s="20"/>
      <c r="AC54" s="20"/>
      <c r="AD54" s="20"/>
      <c r="AE54" s="20"/>
      <c r="AF54" s="20"/>
      <c r="AG54" s="20"/>
      <c r="AH54" s="19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</row>
    <row r="55" spans="14:45">
      <c r="AB55" s="20"/>
      <c r="AC55" s="20"/>
      <c r="AD55" s="20"/>
      <c r="AE55" s="20"/>
      <c r="AF55" s="20"/>
      <c r="AG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</row>
    <row r="56" spans="14:45">
      <c r="N56" s="31"/>
      <c r="O56" s="2" t="str">
        <f>O30</f>
        <v>Rock Salt</v>
      </c>
      <c r="P56" s="2" t="str">
        <f t="shared" ref="P56:T58" si="18">P30</f>
        <v>Rock Salt</v>
      </c>
      <c r="Q56" s="2" t="str">
        <f t="shared" si="18"/>
        <v>Rock Salt</v>
      </c>
      <c r="R56" s="2" t="str">
        <f t="shared" si="18"/>
        <v>Salt Brine</v>
      </c>
      <c r="S56" s="2" t="str">
        <f t="shared" si="18"/>
        <v>Salt Brine</v>
      </c>
      <c r="T56" s="2" t="str">
        <f t="shared" si="18"/>
        <v>Salt Brine</v>
      </c>
      <c r="AB56" s="20"/>
      <c r="AC56" s="20"/>
      <c r="AD56" s="20"/>
      <c r="AE56" s="20"/>
      <c r="AF56" s="20"/>
      <c r="AG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</row>
    <row r="57" spans="14:45">
      <c r="N57" s="31"/>
      <c r="O57" s="2" t="str">
        <f t="shared" ref="O57:T58" si="19">O31</f>
        <v>NaCl</v>
      </c>
      <c r="P57" s="2" t="str">
        <f t="shared" si="19"/>
        <v>NaCl</v>
      </c>
      <c r="Q57" s="2" t="str">
        <f t="shared" si="19"/>
        <v>NaCl</v>
      </c>
      <c r="R57" s="2" t="str">
        <f t="shared" si="19"/>
        <v>NaCl</v>
      </c>
      <c r="S57" s="2" t="str">
        <f t="shared" si="19"/>
        <v>NaCl</v>
      </c>
      <c r="T57" s="2" t="str">
        <f t="shared" si="19"/>
        <v>NaCl</v>
      </c>
      <c r="AA57" s="18"/>
      <c r="AB57" s="20"/>
      <c r="AC57" s="20"/>
      <c r="AD57" s="20"/>
      <c r="AE57" s="20"/>
      <c r="AF57" s="20"/>
      <c r="AG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</row>
    <row r="58" spans="14:45">
      <c r="N58" s="31" t="str">
        <f t="shared" ref="N58:N71" si="20">N8</f>
        <v>Temp° F</v>
      </c>
      <c r="O58" s="2" t="str">
        <f t="shared" si="19"/>
        <v>Gran</v>
      </c>
      <c r="P58" s="2" t="str">
        <f t="shared" si="18"/>
        <v>Gran</v>
      </c>
      <c r="Q58" s="2" t="str">
        <f t="shared" si="18"/>
        <v>Gran</v>
      </c>
      <c r="R58" s="2" t="str">
        <f t="shared" si="18"/>
        <v>Liq</v>
      </c>
      <c r="S58" s="2" t="str">
        <f t="shared" si="18"/>
        <v>Liq</v>
      </c>
      <c r="T58" s="2" t="str">
        <f t="shared" si="18"/>
        <v>Liq</v>
      </c>
      <c r="AA58" s="18"/>
      <c r="AB58" s="20"/>
      <c r="AC58" s="20"/>
      <c r="AD58" s="20"/>
      <c r="AE58" s="20"/>
      <c r="AF58" s="20"/>
      <c r="AG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</row>
    <row r="59" spans="14:45">
      <c r="N59" s="31">
        <f t="shared" si="20"/>
        <v>30</v>
      </c>
      <c r="O59" s="17">
        <f>O$26/O9*O$24*O$25/2000/O$49</f>
        <v>13.799999999999999</v>
      </c>
      <c r="P59" s="17">
        <f>P$26/P9*P$24*P$25/2000/P$49</f>
        <v>20.7</v>
      </c>
      <c r="Q59" s="17">
        <f>Q$26/Q9*Q$24*Q$25/2000/Q$49</f>
        <v>41.4</v>
      </c>
      <c r="R59" s="4">
        <f>R$27/R9*R$24*R$25/R$49</f>
        <v>1.3914529914529916</v>
      </c>
      <c r="S59" s="4">
        <f>S$27/S9*S$24*S$25/S$49</f>
        <v>2.0871794871794873</v>
      </c>
      <c r="T59" s="4">
        <f>T$27/T9*T$24*T$25/T$49</f>
        <v>4.1743589743589746</v>
      </c>
      <c r="U59" s="17"/>
      <c r="V59" s="17"/>
      <c r="W59" s="17"/>
      <c r="X59" s="17"/>
      <c r="Y59" s="17"/>
      <c r="Z59" s="17"/>
      <c r="AA59" s="18"/>
      <c r="AB59" s="20"/>
      <c r="AC59" s="20"/>
      <c r="AD59" s="20"/>
      <c r="AE59" s="20"/>
      <c r="AF59" s="20"/>
      <c r="AG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</row>
    <row r="60" spans="14:45">
      <c r="N60" s="31">
        <f t="shared" si="20"/>
        <v>25</v>
      </c>
      <c r="O60" s="17">
        <f t="shared" ref="O60:Q71" si="21">O$26/O10*O$24*O$25/2000/O$49</f>
        <v>17.25</v>
      </c>
      <c r="P60" s="17">
        <f t="shared" si="21"/>
        <v>25.875</v>
      </c>
      <c r="Q60" s="17">
        <f t="shared" si="21"/>
        <v>51.75</v>
      </c>
      <c r="R60" s="4">
        <f t="shared" ref="R60:T71" si="22">R$27/R10*R$24*R$25/R$49</f>
        <v>1.9380952380952383</v>
      </c>
      <c r="S60" s="4">
        <f t="shared" si="22"/>
        <v>2.9071428571428575</v>
      </c>
      <c r="T60" s="4">
        <f t="shared" si="22"/>
        <v>5.8142857142857149</v>
      </c>
      <c r="U60" s="17"/>
      <c r="V60" s="17"/>
      <c r="W60" s="17"/>
      <c r="X60" s="17"/>
      <c r="Y60" s="17"/>
      <c r="Z60" s="17"/>
      <c r="AB60" s="20"/>
      <c r="AC60" s="20"/>
      <c r="AD60" s="20"/>
      <c r="AE60" s="20"/>
      <c r="AF60" s="20"/>
      <c r="AG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</row>
    <row r="61" spans="14:45">
      <c r="N61" s="31">
        <f t="shared" si="20"/>
        <v>20</v>
      </c>
      <c r="O61" s="17">
        <f t="shared" ref="O61:Q71" si="23">O$26/O11*O$24*O$25/2000/O$49</f>
        <v>23.793103448275858</v>
      </c>
      <c r="P61" s="17">
        <f t="shared" si="23"/>
        <v>35.689655172413786</v>
      </c>
      <c r="Q61" s="17">
        <f t="shared" si="23"/>
        <v>71.379310344827573</v>
      </c>
      <c r="R61" s="4">
        <f t="shared" ref="R61:T71" si="24">R$27/R11*R$24*R$25/R$49</f>
        <v>2.5841269841269843</v>
      </c>
      <c r="S61" s="4">
        <f t="shared" si="24"/>
        <v>3.8761904761904766</v>
      </c>
      <c r="T61" s="4">
        <f t="shared" si="24"/>
        <v>7.7523809523809533</v>
      </c>
      <c r="U61" s="17"/>
      <c r="V61" s="17"/>
      <c r="W61" s="17"/>
      <c r="X61" s="17"/>
      <c r="Y61" s="17"/>
      <c r="Z61" s="17"/>
      <c r="AA61" s="18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</row>
    <row r="62" spans="14:45">
      <c r="N62" s="31">
        <f t="shared" si="20"/>
        <v>15</v>
      </c>
      <c r="O62" s="17">
        <f t="shared" ref="O62:Q71" si="25">O$26/O12*O$24*O$25/2000/O$49</f>
        <v>35.384615384615387</v>
      </c>
      <c r="P62" s="17">
        <f t="shared" si="25"/>
        <v>53.07692307692308</v>
      </c>
      <c r="Q62" s="17">
        <f t="shared" si="25"/>
        <v>106.15384615384616</v>
      </c>
      <c r="R62" s="4">
        <f t="shared" ref="R62:T71" si="26">R$27/R12*R$24*R$25/R$49</f>
        <v>3.3916666666666671</v>
      </c>
      <c r="S62" s="4">
        <f t="shared" si="26"/>
        <v>5.0875000000000004</v>
      </c>
      <c r="T62" s="4">
        <f t="shared" si="26"/>
        <v>10.175000000000001</v>
      </c>
      <c r="U62" s="17"/>
      <c r="V62" s="17"/>
      <c r="W62" s="17"/>
      <c r="X62" s="17"/>
      <c r="Y62" s="17"/>
      <c r="Z62" s="17"/>
      <c r="AA62" s="18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</row>
    <row r="63" spans="14:45">
      <c r="N63" s="31">
        <f t="shared" si="20"/>
        <v>10</v>
      </c>
      <c r="O63" s="17">
        <f t="shared" ref="O63:Q71" si="27">O$26/O13*O$24*O$25/2000/O$49</f>
        <v>69</v>
      </c>
      <c r="P63" s="17">
        <f t="shared" si="27"/>
        <v>103.5</v>
      </c>
      <c r="Q63" s="17">
        <f t="shared" si="27"/>
        <v>207</v>
      </c>
      <c r="R63" s="4">
        <f t="shared" ref="R63:T71" si="28">R$27/R13*R$24*R$25/R$49</f>
        <v>4.522222222222223</v>
      </c>
      <c r="S63" s="4">
        <f t="shared" si="28"/>
        <v>6.7833333333333341</v>
      </c>
      <c r="T63" s="4">
        <f t="shared" si="28"/>
        <v>13.566666666666668</v>
      </c>
      <c r="U63" s="17"/>
      <c r="V63" s="17"/>
      <c r="W63" s="17"/>
      <c r="X63" s="17"/>
      <c r="Y63" s="17"/>
      <c r="Z63" s="17"/>
      <c r="AA63" s="18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</row>
    <row r="64" spans="14:45">
      <c r="N64" s="31">
        <f t="shared" si="20"/>
        <v>5</v>
      </c>
      <c r="O64" s="17">
        <f t="shared" ref="O64:Q71" si="29">O$26/O14*O$24*O$25/2000/O$49</f>
        <v>40.588235294117645</v>
      </c>
      <c r="P64" s="17">
        <f t="shared" si="29"/>
        <v>60.882352941176464</v>
      </c>
      <c r="Q64" s="17">
        <f t="shared" si="29"/>
        <v>121.76470588235293</v>
      </c>
      <c r="R64" s="4">
        <f t="shared" ref="R64:T71" si="30">R$27/R14*R$24*R$25/R$49</f>
        <v>3.617777777777778</v>
      </c>
      <c r="S64" s="4">
        <f t="shared" si="30"/>
        <v>5.4266666666666667</v>
      </c>
      <c r="T64" s="4">
        <f t="shared" si="30"/>
        <v>10.853333333333333</v>
      </c>
      <c r="U64" s="17"/>
      <c r="V64" s="17"/>
      <c r="W64" s="17"/>
      <c r="X64" s="17"/>
      <c r="Y64" s="17"/>
      <c r="Z64" s="17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</row>
    <row r="65" spans="14:45">
      <c r="N65" s="31">
        <f t="shared" si="20"/>
        <v>0</v>
      </c>
      <c r="O65" s="17">
        <f t="shared" ref="O65:Q71" si="31">O$26/O15*O$24*O$25/2000/O$49</f>
        <v>13799.999999999998</v>
      </c>
      <c r="P65" s="17">
        <f t="shared" si="31"/>
        <v>20699.999999999996</v>
      </c>
      <c r="Q65" s="17">
        <f t="shared" si="31"/>
        <v>41399.999999999993</v>
      </c>
      <c r="R65" s="4">
        <f t="shared" ref="R65:T71" si="32">R$27/R15*R$24*R$25/R$49</f>
        <v>542.66666666666663</v>
      </c>
      <c r="S65" s="4">
        <f t="shared" si="32"/>
        <v>814</v>
      </c>
      <c r="T65" s="4">
        <f t="shared" si="32"/>
        <v>1628</v>
      </c>
      <c r="U65" s="17"/>
      <c r="V65" s="17"/>
      <c r="W65" s="17"/>
      <c r="X65" s="17"/>
      <c r="Y65" s="17"/>
      <c r="Z65" s="17"/>
      <c r="AA65" s="18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</row>
    <row r="66" spans="14:45">
      <c r="N66" s="31">
        <f t="shared" si="20"/>
        <v>-5</v>
      </c>
      <c r="O66" s="17">
        <f t="shared" ref="O66:Q71" si="33">O$26/O16*O$24*O$25/2000/O$49</f>
        <v>13799.999999999998</v>
      </c>
      <c r="P66" s="17">
        <f t="shared" si="33"/>
        <v>20699.999999999996</v>
      </c>
      <c r="Q66" s="17">
        <f t="shared" si="33"/>
        <v>41399.999999999993</v>
      </c>
      <c r="R66" s="4">
        <f t="shared" ref="R66:T71" si="34">R$27/R16*R$24*R$25/R$49</f>
        <v>542.66666666666663</v>
      </c>
      <c r="S66" s="4">
        <f t="shared" si="34"/>
        <v>814</v>
      </c>
      <c r="T66" s="4">
        <f t="shared" si="34"/>
        <v>1628</v>
      </c>
      <c r="U66" s="17"/>
      <c r="V66" s="17"/>
      <c r="W66" s="17"/>
      <c r="X66" s="17"/>
      <c r="Y66" s="17"/>
      <c r="Z66" s="17"/>
      <c r="AA66" s="18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</row>
    <row r="67" spans="14:45">
      <c r="N67" s="31">
        <f t="shared" si="20"/>
        <v>-10</v>
      </c>
      <c r="O67" s="17">
        <f t="shared" ref="O67:Q71" si="35">O$26/O17*O$24*O$25/2000/O$49</f>
        <v>13799.999999999998</v>
      </c>
      <c r="P67" s="17">
        <f t="shared" si="35"/>
        <v>20699.999999999996</v>
      </c>
      <c r="Q67" s="17">
        <f t="shared" si="35"/>
        <v>41399.999999999993</v>
      </c>
      <c r="R67" s="4">
        <f t="shared" ref="R67:T71" si="36">R$27/R17*R$24*R$25/R$49</f>
        <v>542.66666666666663</v>
      </c>
      <c r="S67" s="4">
        <f t="shared" si="36"/>
        <v>814</v>
      </c>
      <c r="T67" s="4">
        <f t="shared" si="36"/>
        <v>1628</v>
      </c>
      <c r="U67" s="17"/>
      <c r="V67" s="17"/>
      <c r="W67" s="17"/>
      <c r="X67" s="17"/>
      <c r="Y67" s="17"/>
      <c r="Z67" s="17"/>
      <c r="AA67" s="18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</row>
    <row r="68" spans="14:45">
      <c r="N68" s="31">
        <f t="shared" si="20"/>
        <v>-15</v>
      </c>
      <c r="O68" s="17">
        <f t="shared" ref="O68:Q71" si="37">O$26/O18*O$24*O$25/2000/O$49</f>
        <v>13799.999999999998</v>
      </c>
      <c r="P68" s="17">
        <f t="shared" si="37"/>
        <v>20699.999999999996</v>
      </c>
      <c r="Q68" s="17">
        <f t="shared" si="37"/>
        <v>41399.999999999993</v>
      </c>
      <c r="R68" s="4">
        <f t="shared" ref="R68:T71" si="38">R$27/R18*R$24*R$25/R$49</f>
        <v>542.66666666666663</v>
      </c>
      <c r="S68" s="4">
        <f t="shared" si="38"/>
        <v>814</v>
      </c>
      <c r="T68" s="4">
        <f t="shared" si="38"/>
        <v>1628</v>
      </c>
      <c r="U68" s="17"/>
      <c r="V68" s="17"/>
      <c r="W68" s="17"/>
      <c r="X68" s="17"/>
      <c r="Y68" s="17"/>
      <c r="Z68" s="17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</row>
    <row r="69" spans="14:45">
      <c r="N69" s="31">
        <f t="shared" si="20"/>
        <v>-20</v>
      </c>
      <c r="O69" s="17">
        <f t="shared" ref="O69:Q71" si="39">O$26/O19*O$24*O$25/2000/O$49</f>
        <v>13799.999999999998</v>
      </c>
      <c r="P69" s="17">
        <f t="shared" si="39"/>
        <v>20699.999999999996</v>
      </c>
      <c r="Q69" s="17">
        <f t="shared" si="39"/>
        <v>41399.999999999993</v>
      </c>
      <c r="R69" s="4">
        <f t="shared" ref="R69:T71" si="40">R$27/R19*R$24*R$25/R$49</f>
        <v>542.66666666666663</v>
      </c>
      <c r="S69" s="4">
        <f t="shared" si="40"/>
        <v>814</v>
      </c>
      <c r="T69" s="4">
        <f t="shared" si="40"/>
        <v>1628</v>
      </c>
      <c r="U69" s="17"/>
      <c r="V69" s="17"/>
      <c r="W69" s="17"/>
      <c r="X69" s="17"/>
      <c r="Y69" s="17"/>
      <c r="Z69" s="17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</row>
    <row r="70" spans="14:45">
      <c r="N70" s="31">
        <f t="shared" si="20"/>
        <v>-25</v>
      </c>
      <c r="O70" s="17">
        <f t="shared" ref="O70:Q71" si="41">O$26/O20*O$24*O$25/2000/O$49</f>
        <v>13799.999999999998</v>
      </c>
      <c r="P70" s="17">
        <f t="shared" si="41"/>
        <v>20699.999999999996</v>
      </c>
      <c r="Q70" s="17">
        <f t="shared" si="41"/>
        <v>41399.999999999993</v>
      </c>
      <c r="R70" s="4">
        <f t="shared" ref="R70:T71" si="42">R$27/R20*R$24*R$25/R$49</f>
        <v>542.66666666666663</v>
      </c>
      <c r="S70" s="4">
        <f t="shared" si="42"/>
        <v>814</v>
      </c>
      <c r="T70" s="4">
        <f t="shared" si="42"/>
        <v>1628</v>
      </c>
      <c r="U70" s="17"/>
      <c r="V70" s="17"/>
      <c r="W70" s="17"/>
      <c r="X70" s="17"/>
      <c r="Y70" s="17"/>
      <c r="Z70" s="17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</row>
    <row r="71" spans="14:45">
      <c r="N71" s="31">
        <f t="shared" si="20"/>
        <v>-30</v>
      </c>
      <c r="O71" s="17">
        <f t="shared" ref="O71:Q71" si="43">O$26/O21*O$24*O$25/2000/O$49</f>
        <v>13799.999999999998</v>
      </c>
      <c r="P71" s="17">
        <f t="shared" si="43"/>
        <v>20699.999999999996</v>
      </c>
      <c r="Q71" s="17">
        <f t="shared" si="43"/>
        <v>41399.999999999993</v>
      </c>
      <c r="R71" s="4">
        <f t="shared" ref="R71:T71" si="44">R$27/R21*R$24*R$25/R$49</f>
        <v>542.66666666666663</v>
      </c>
      <c r="S71" s="4">
        <f t="shared" si="44"/>
        <v>814</v>
      </c>
      <c r="T71" s="4">
        <f t="shared" si="44"/>
        <v>1628</v>
      </c>
      <c r="U71" s="17"/>
      <c r="V71" s="17"/>
      <c r="W71" s="17"/>
      <c r="X71" s="17"/>
      <c r="Y71" s="17"/>
      <c r="Z71" s="17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</row>
    <row r="72" spans="14:45"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</row>
    <row r="73" spans="14:45"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</row>
    <row r="74" spans="14:45"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</row>
    <row r="75" spans="14:45"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</row>
    <row r="76" spans="14:45"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</row>
    <row r="77" spans="14:45"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</row>
    <row r="78" spans="14:45"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</row>
    <row r="79" spans="14:45"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</row>
    <row r="80" spans="14:45"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</row>
    <row r="81" spans="27:45"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</row>
    <row r="82" spans="27:45"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</row>
    <row r="83" spans="27:45"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</row>
    <row r="84" spans="27:45"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</row>
    <row r="85" spans="27:45">
      <c r="AA85" s="18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</row>
    <row r="86" spans="27:45">
      <c r="AA86" s="18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</row>
    <row r="87" spans="27:45">
      <c r="AA87" s="18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</row>
    <row r="88" spans="27:45">
      <c r="AA88" s="7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</row>
    <row r="89" spans="27:45"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</row>
    <row r="90" spans="27:45">
      <c r="AA90" s="5"/>
      <c r="AB90" s="5"/>
      <c r="AC90" s="6"/>
      <c r="AD90" s="6"/>
      <c r="AE90" s="5"/>
      <c r="AF90" s="6"/>
      <c r="AG90" s="6"/>
      <c r="AH90" s="6"/>
      <c r="AI90" s="6"/>
      <c r="AJ90" s="6"/>
      <c r="AK90" s="6"/>
      <c r="AL90" s="6"/>
      <c r="AM90" s="6"/>
      <c r="AN90" s="5"/>
      <c r="AO90" s="5"/>
      <c r="AP90" s="5"/>
      <c r="AQ90" s="5"/>
      <c r="AR90" s="5"/>
      <c r="AS90" s="5"/>
    </row>
    <row r="91" spans="27:45">
      <c r="AA91" s="5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</row>
    <row r="92" spans="27:45">
      <c r="AA92" s="8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</row>
    <row r="93" spans="27:45"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</row>
    <row r="94" spans="27:45"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</row>
  </sheetData>
  <sheetCalcPr fullCalcOnLoad="1"/>
  <phoneticPr fontId="6" type="noConversion"/>
  <pageMargins left="0.75" right="0.75" top="1" bottom="1" header="0.5" footer="0.5"/>
  <headerFooter>
    <oddFooter>&amp;L&amp;"Calibri,Regular"&amp;K000000MSU Mankato Civil Engineering&amp;C&amp;"Calibri,Regular"&amp;K000000&amp;P of &amp;N&amp;R&amp;"Calibri,Regular"&amp;K000000Salt Brine Blending - Cost Model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AS94"/>
  <sheetViews>
    <sheetView topLeftCell="D47" workbookViewId="0">
      <selection activeCell="O59" sqref="O59:T71"/>
    </sheetView>
  </sheetViews>
  <sheetFormatPr baseColWidth="10" defaultRowHeight="15"/>
  <cols>
    <col min="1" max="1" width="3.5" style="2" customWidth="1"/>
    <col min="2" max="2" width="25" style="2" customWidth="1"/>
    <col min="3" max="3" width="2.83203125" style="2" customWidth="1"/>
    <col min="4" max="4" width="11.83203125" style="2" customWidth="1"/>
    <col min="5" max="5" width="2.83203125" style="2" customWidth="1"/>
    <col min="6" max="6" width="11.83203125" style="2" customWidth="1"/>
    <col min="7" max="7" width="2.83203125" style="2" customWidth="1"/>
    <col min="8" max="8" width="11.83203125" style="2" customWidth="1"/>
    <col min="9" max="9" width="9.83203125" style="2" customWidth="1"/>
    <col min="10" max="12" width="4.83203125" style="2" customWidth="1"/>
    <col min="13" max="26" width="10.83203125" style="2"/>
    <col min="27" max="27" width="17.6640625" style="2" customWidth="1"/>
    <col min="28" max="16384" width="10.83203125" style="2"/>
  </cols>
  <sheetData>
    <row r="1" spans="1:20">
      <c r="A1" s="22" t="s">
        <v>0</v>
      </c>
      <c r="B1" s="22"/>
      <c r="C1" s="22"/>
      <c r="D1" s="22"/>
      <c r="E1" s="22"/>
      <c r="F1" s="24" t="s">
        <v>58</v>
      </c>
      <c r="G1" s="21"/>
      <c r="H1" s="21" t="s">
        <v>2</v>
      </c>
      <c r="I1" s="21"/>
      <c r="J1" s="21"/>
      <c r="K1" s="21"/>
      <c r="L1" s="21"/>
      <c r="N1" s="5" t="s">
        <v>0</v>
      </c>
      <c r="O1" s="7"/>
      <c r="P1" s="7"/>
      <c r="Q1" s="7"/>
      <c r="R1" s="7"/>
      <c r="S1" s="7"/>
      <c r="T1" s="7"/>
    </row>
    <row r="2" spans="1:20" ht="30" customHeight="1">
      <c r="A2" s="23" t="s">
        <v>1</v>
      </c>
      <c r="B2" s="22"/>
      <c r="C2" s="22"/>
      <c r="D2" s="22"/>
      <c r="E2" s="22"/>
      <c r="F2" s="24" t="s">
        <v>59</v>
      </c>
      <c r="G2" s="21"/>
      <c r="H2" s="21" t="s">
        <v>90</v>
      </c>
      <c r="I2" s="21"/>
      <c r="J2" s="21"/>
      <c r="K2" s="21"/>
      <c r="L2" s="21"/>
      <c r="N2" s="5" t="s">
        <v>2</v>
      </c>
      <c r="O2" s="7"/>
      <c r="P2" s="7"/>
      <c r="Q2" s="7"/>
      <c r="R2" s="7"/>
      <c r="S2" s="7"/>
      <c r="T2" s="7"/>
    </row>
    <row r="3" spans="1:20" ht="25" customHeight="1">
      <c r="A3" s="25" t="s">
        <v>61</v>
      </c>
      <c r="B3" s="22"/>
      <c r="C3" s="22"/>
      <c r="D3" s="22"/>
      <c r="E3" s="22"/>
      <c r="F3" s="22"/>
      <c r="G3" s="22"/>
      <c r="H3" s="22"/>
      <c r="I3" s="22"/>
      <c r="J3" s="22"/>
      <c r="K3" s="32" t="s">
        <v>60</v>
      </c>
      <c r="L3" s="32"/>
      <c r="N3" s="5" t="s">
        <v>1</v>
      </c>
      <c r="O3" s="7"/>
      <c r="P3" s="7"/>
      <c r="Q3" s="7"/>
      <c r="R3" s="7"/>
      <c r="S3" s="7"/>
      <c r="T3" s="7"/>
    </row>
    <row r="4" spans="1:20">
      <c r="A4" s="22"/>
      <c r="B4" s="22" t="s">
        <v>3</v>
      </c>
      <c r="C4" s="9"/>
      <c r="D4" s="22" t="s">
        <v>78</v>
      </c>
      <c r="E4" s="9" t="s">
        <v>50</v>
      </c>
      <c r="F4" s="22" t="s">
        <v>79</v>
      </c>
      <c r="G4" s="9"/>
      <c r="H4" s="22" t="s">
        <v>80</v>
      </c>
      <c r="I4" s="22"/>
      <c r="J4" s="32">
        <v>300</v>
      </c>
      <c r="K4" s="32">
        <v>600</v>
      </c>
      <c r="L4" s="32">
        <v>900</v>
      </c>
      <c r="N4" s="7"/>
      <c r="O4" s="7"/>
      <c r="P4" s="7"/>
      <c r="Q4" s="7"/>
      <c r="R4" s="7"/>
      <c r="S4" s="7"/>
      <c r="T4" s="7"/>
    </row>
    <row r="5" spans="1:20">
      <c r="A5" s="22"/>
      <c r="B5" s="22" t="s">
        <v>23</v>
      </c>
      <c r="C5" s="9"/>
      <c r="D5" s="22" t="s">
        <v>22</v>
      </c>
      <c r="E5" s="9" t="s">
        <v>50</v>
      </c>
      <c r="F5" s="22" t="s">
        <v>24</v>
      </c>
      <c r="G5" s="9"/>
      <c r="H5" s="22" t="s">
        <v>25</v>
      </c>
      <c r="I5" s="22"/>
      <c r="J5" s="29">
        <v>1.5</v>
      </c>
      <c r="K5" s="29">
        <v>1</v>
      </c>
      <c r="L5" s="29">
        <v>0.5</v>
      </c>
      <c r="N5" s="7"/>
      <c r="O5" s="7"/>
      <c r="P5" s="7"/>
      <c r="Q5" s="7"/>
      <c r="R5" s="7"/>
      <c r="S5" s="7"/>
      <c r="T5" s="7"/>
    </row>
    <row r="6" spans="1:20">
      <c r="A6" s="22"/>
      <c r="B6" s="22" t="s">
        <v>12</v>
      </c>
      <c r="C6" s="9"/>
      <c r="D6" s="22" t="s">
        <v>14</v>
      </c>
      <c r="E6" s="9" t="s">
        <v>50</v>
      </c>
      <c r="F6" s="22" t="s">
        <v>15</v>
      </c>
      <c r="G6" s="9"/>
      <c r="H6" s="22" t="s">
        <v>13</v>
      </c>
      <c r="I6" s="22"/>
      <c r="J6" s="29">
        <v>1.1000000000000001</v>
      </c>
      <c r="K6" s="29">
        <v>1</v>
      </c>
      <c r="L6" s="29">
        <v>0.9</v>
      </c>
      <c r="N6" s="5"/>
      <c r="O6" s="5" t="s">
        <v>40</v>
      </c>
      <c r="P6" s="5" t="s">
        <v>40</v>
      </c>
      <c r="Q6" s="5" t="s">
        <v>40</v>
      </c>
      <c r="R6" s="5" t="s">
        <v>40</v>
      </c>
      <c r="S6" s="5" t="s">
        <v>40</v>
      </c>
      <c r="T6" s="5" t="s">
        <v>40</v>
      </c>
    </row>
    <row r="7" spans="1:20">
      <c r="A7" s="22"/>
      <c r="B7" s="22" t="s">
        <v>4</v>
      </c>
      <c r="C7" s="10"/>
      <c r="D7" s="22" t="s">
        <v>27</v>
      </c>
      <c r="E7" s="10" t="s">
        <v>50</v>
      </c>
      <c r="F7" s="22" t="s">
        <v>28</v>
      </c>
      <c r="G7" s="10"/>
      <c r="H7" s="22" t="s">
        <v>26</v>
      </c>
      <c r="I7" s="22"/>
      <c r="J7" s="30">
        <v>1.25</v>
      </c>
      <c r="K7" s="30">
        <v>1</v>
      </c>
      <c r="L7" s="30">
        <v>0.75</v>
      </c>
      <c r="N7" s="5"/>
      <c r="O7" s="8" t="s">
        <v>47</v>
      </c>
      <c r="P7" s="8" t="s">
        <v>47</v>
      </c>
      <c r="Q7" s="8" t="s">
        <v>47</v>
      </c>
      <c r="R7" s="8" t="s">
        <v>48</v>
      </c>
      <c r="S7" s="8" t="s">
        <v>48</v>
      </c>
      <c r="T7" s="8" t="s">
        <v>48</v>
      </c>
    </row>
    <row r="8" spans="1:20" ht="25" customHeight="1">
      <c r="A8" s="25" t="s">
        <v>5</v>
      </c>
      <c r="B8" s="22"/>
      <c r="C8" s="26"/>
      <c r="D8" s="22"/>
      <c r="E8" s="26"/>
      <c r="F8" s="22"/>
      <c r="G8" s="26"/>
      <c r="H8" s="22"/>
      <c r="I8" s="22"/>
      <c r="J8" s="22"/>
      <c r="K8" s="22"/>
      <c r="L8" s="22"/>
      <c r="N8" s="8" t="s">
        <v>44</v>
      </c>
      <c r="O8" s="12" t="s">
        <v>45</v>
      </c>
      <c r="P8" s="12" t="s">
        <v>45</v>
      </c>
      <c r="Q8" s="12" t="s">
        <v>45</v>
      </c>
      <c r="R8" s="12" t="s">
        <v>46</v>
      </c>
      <c r="S8" s="12" t="s">
        <v>46</v>
      </c>
      <c r="T8" s="12" t="s">
        <v>46</v>
      </c>
    </row>
    <row r="9" spans="1:20">
      <c r="A9" s="22"/>
      <c r="B9" s="22" t="s">
        <v>7</v>
      </c>
      <c r="C9" s="9"/>
      <c r="D9" s="22" t="s">
        <v>16</v>
      </c>
      <c r="E9" s="9" t="s">
        <v>50</v>
      </c>
      <c r="F9" s="22" t="s">
        <v>17</v>
      </c>
      <c r="G9" s="9"/>
      <c r="H9" s="22" t="s">
        <v>66</v>
      </c>
      <c r="I9" s="22"/>
      <c r="J9" s="29">
        <v>1.5</v>
      </c>
      <c r="K9" s="29">
        <v>1</v>
      </c>
      <c r="L9" s="29">
        <v>0.5</v>
      </c>
      <c r="N9" s="13">
        <v>30</v>
      </c>
      <c r="O9" s="13">
        <v>10</v>
      </c>
      <c r="P9" s="13">
        <v>10</v>
      </c>
      <c r="Q9" s="13">
        <v>10</v>
      </c>
      <c r="R9" s="13">
        <v>3.9</v>
      </c>
      <c r="S9" s="13">
        <v>3.9</v>
      </c>
      <c r="T9" s="13">
        <v>3.9</v>
      </c>
    </row>
    <row r="10" spans="1:20">
      <c r="A10" s="22"/>
      <c r="B10" s="22" t="s">
        <v>18</v>
      </c>
      <c r="C10" s="9"/>
      <c r="D10" s="22" t="s">
        <v>19</v>
      </c>
      <c r="E10" s="9" t="s">
        <v>50</v>
      </c>
      <c r="F10" s="22" t="s">
        <v>20</v>
      </c>
      <c r="G10" s="9"/>
      <c r="H10" s="22" t="s">
        <v>21</v>
      </c>
      <c r="I10" s="22"/>
      <c r="J10" s="30">
        <v>1.25</v>
      </c>
      <c r="K10" s="30">
        <v>1</v>
      </c>
      <c r="L10" s="30">
        <v>0.75</v>
      </c>
      <c r="N10" s="13">
        <f>N9-5</f>
        <v>25</v>
      </c>
      <c r="O10" s="13">
        <v>8</v>
      </c>
      <c r="P10" s="13">
        <v>8</v>
      </c>
      <c r="Q10" s="13">
        <v>8</v>
      </c>
      <c r="R10" s="13">
        <v>2.8</v>
      </c>
      <c r="S10" s="13">
        <v>2.8</v>
      </c>
      <c r="T10" s="13">
        <v>2.8</v>
      </c>
    </row>
    <row r="11" spans="1:20" ht="25" customHeight="1">
      <c r="A11" s="25" t="s">
        <v>11</v>
      </c>
      <c r="B11" s="22"/>
      <c r="C11" s="26"/>
      <c r="D11" s="22"/>
      <c r="E11" s="26"/>
      <c r="F11" s="22"/>
      <c r="G11" s="26"/>
      <c r="H11" s="22"/>
      <c r="I11" s="22"/>
      <c r="J11" s="22"/>
      <c r="K11" s="22"/>
      <c r="L11" s="22"/>
      <c r="N11" s="13">
        <f t="shared" ref="N11:N21" si="0">N10-5</f>
        <v>20</v>
      </c>
      <c r="O11" s="13">
        <v>5.8</v>
      </c>
      <c r="P11" s="13">
        <v>5.8</v>
      </c>
      <c r="Q11" s="13">
        <v>5.8</v>
      </c>
      <c r="R11" s="13">
        <v>2.1</v>
      </c>
      <c r="S11" s="13">
        <v>2.1</v>
      </c>
      <c r="T11" s="13">
        <v>2.1</v>
      </c>
    </row>
    <row r="12" spans="1:20">
      <c r="A12" s="22"/>
      <c r="B12" s="22" t="s">
        <v>8</v>
      </c>
      <c r="C12" s="9"/>
      <c r="D12" s="22" t="s">
        <v>29</v>
      </c>
      <c r="E12" s="9" t="s">
        <v>50</v>
      </c>
      <c r="F12" s="22" t="s">
        <v>30</v>
      </c>
      <c r="G12" s="9"/>
      <c r="H12" s="22" t="s">
        <v>31</v>
      </c>
      <c r="I12" s="22"/>
      <c r="J12" s="29">
        <v>1.5</v>
      </c>
      <c r="K12" s="29">
        <v>1</v>
      </c>
      <c r="L12" s="29">
        <v>0.5</v>
      </c>
      <c r="N12" s="13">
        <f t="shared" si="0"/>
        <v>15</v>
      </c>
      <c r="O12" s="13">
        <v>3.9</v>
      </c>
      <c r="P12" s="13">
        <v>3.9</v>
      </c>
      <c r="Q12" s="13">
        <v>3.9</v>
      </c>
      <c r="R12" s="13">
        <v>1.6</v>
      </c>
      <c r="S12" s="13">
        <v>1.6</v>
      </c>
      <c r="T12" s="13">
        <v>1.6</v>
      </c>
    </row>
    <row r="13" spans="1:20">
      <c r="A13" s="22"/>
      <c r="B13" s="22" t="s">
        <v>9</v>
      </c>
      <c r="C13" s="9" t="s">
        <v>50</v>
      </c>
      <c r="D13" s="22" t="s">
        <v>32</v>
      </c>
      <c r="E13" s="9" t="s">
        <v>50</v>
      </c>
      <c r="F13" s="22" t="s">
        <v>33</v>
      </c>
      <c r="G13" s="9" t="s">
        <v>50</v>
      </c>
      <c r="H13" s="22" t="s">
        <v>34</v>
      </c>
      <c r="I13" s="22"/>
      <c r="J13" s="30">
        <v>1.25</v>
      </c>
      <c r="K13" s="30">
        <v>1</v>
      </c>
      <c r="L13" s="30">
        <v>0.75</v>
      </c>
      <c r="N13" s="13">
        <f t="shared" si="0"/>
        <v>10</v>
      </c>
      <c r="O13" s="13">
        <v>2</v>
      </c>
      <c r="P13" s="13">
        <v>2</v>
      </c>
      <c r="Q13" s="13">
        <v>2</v>
      </c>
      <c r="R13" s="13">
        <v>1.2</v>
      </c>
      <c r="S13" s="13">
        <v>1.2</v>
      </c>
      <c r="T13" s="13">
        <v>1.2</v>
      </c>
    </row>
    <row r="14" spans="1:20">
      <c r="A14" s="22"/>
      <c r="B14" s="22" t="s">
        <v>10</v>
      </c>
      <c r="C14" s="9"/>
      <c r="D14" s="22" t="s">
        <v>88</v>
      </c>
      <c r="E14" s="9" t="s">
        <v>50</v>
      </c>
      <c r="F14" s="22" t="s">
        <v>35</v>
      </c>
      <c r="G14" s="9"/>
      <c r="H14" s="22" t="s">
        <v>89</v>
      </c>
      <c r="I14" s="22"/>
      <c r="J14" s="30">
        <v>1.25</v>
      </c>
      <c r="K14" s="30">
        <v>1</v>
      </c>
      <c r="L14" s="30">
        <v>0.75</v>
      </c>
      <c r="N14" s="13">
        <f t="shared" si="0"/>
        <v>5</v>
      </c>
      <c r="O14" s="13">
        <v>3.4</v>
      </c>
      <c r="P14" s="13">
        <v>3.4</v>
      </c>
      <c r="Q14" s="13">
        <v>3.4</v>
      </c>
      <c r="R14" s="13">
        <v>1.5</v>
      </c>
      <c r="S14" s="13">
        <v>1.5</v>
      </c>
      <c r="T14" s="13">
        <v>1.5</v>
      </c>
    </row>
    <row r="15" spans="1:20" ht="25" customHeight="1">
      <c r="A15" s="25" t="s">
        <v>67</v>
      </c>
      <c r="B15" s="22"/>
      <c r="C15" s="29"/>
      <c r="D15" s="22"/>
      <c r="E15" s="26"/>
      <c r="F15" s="22"/>
      <c r="G15" s="22"/>
      <c r="H15" s="22"/>
      <c r="I15" s="22"/>
      <c r="J15" s="22"/>
      <c r="K15" s="22"/>
      <c r="L15" s="22"/>
      <c r="N15" s="13">
        <f t="shared" si="0"/>
        <v>0</v>
      </c>
      <c r="O15" s="13">
        <v>0.01</v>
      </c>
      <c r="P15" s="13">
        <v>0.01</v>
      </c>
      <c r="Q15" s="13">
        <v>0.01</v>
      </c>
      <c r="R15" s="13">
        <v>0.01</v>
      </c>
      <c r="S15" s="13">
        <v>0.01</v>
      </c>
      <c r="T15" s="13">
        <v>0.01</v>
      </c>
    </row>
    <row r="16" spans="1:20">
      <c r="A16" s="22"/>
      <c r="B16" s="24"/>
      <c r="C16" s="29"/>
      <c r="D16" s="24" t="s">
        <v>68</v>
      </c>
      <c r="E16" s="9"/>
      <c r="F16" s="22"/>
      <c r="G16" s="22"/>
      <c r="H16" s="22"/>
      <c r="I16" s="22"/>
      <c r="J16" s="29">
        <v>2.5</v>
      </c>
      <c r="K16" s="29"/>
      <c r="L16" s="29"/>
      <c r="N16" s="13">
        <f t="shared" si="0"/>
        <v>-5</v>
      </c>
      <c r="O16" s="13">
        <v>0.01</v>
      </c>
      <c r="P16" s="13">
        <v>0.01</v>
      </c>
      <c r="Q16" s="13">
        <v>0.01</v>
      </c>
      <c r="R16" s="13">
        <v>0.01</v>
      </c>
      <c r="S16" s="13">
        <v>0.01</v>
      </c>
      <c r="T16" s="13">
        <v>0.01</v>
      </c>
    </row>
    <row r="17" spans="1:20">
      <c r="A17" s="22"/>
      <c r="B17" s="24"/>
      <c r="C17" s="29"/>
      <c r="D17" s="24" t="s">
        <v>75</v>
      </c>
      <c r="E17" s="9"/>
      <c r="F17" s="22"/>
      <c r="G17" s="22"/>
      <c r="H17" s="22"/>
      <c r="I17" s="22"/>
      <c r="J17" s="29">
        <v>2</v>
      </c>
      <c r="K17" s="29"/>
      <c r="L17" s="29"/>
      <c r="N17" s="13">
        <f t="shared" si="0"/>
        <v>-10</v>
      </c>
      <c r="O17" s="13">
        <v>0.01</v>
      </c>
      <c r="P17" s="13">
        <v>0.01</v>
      </c>
      <c r="Q17" s="13">
        <v>0.01</v>
      </c>
      <c r="R17" s="13">
        <v>0.01</v>
      </c>
      <c r="S17" s="13">
        <v>0.01</v>
      </c>
      <c r="T17" s="13">
        <v>0.01</v>
      </c>
    </row>
    <row r="18" spans="1:20">
      <c r="A18" s="22"/>
      <c r="B18" s="24"/>
      <c r="C18" s="29"/>
      <c r="D18" s="24" t="s">
        <v>76</v>
      </c>
      <c r="E18" s="9"/>
      <c r="F18" s="22"/>
      <c r="G18" s="22"/>
      <c r="H18" s="22"/>
      <c r="I18" s="22"/>
      <c r="J18" s="29">
        <v>1.5</v>
      </c>
      <c r="K18" s="29"/>
      <c r="L18" s="29"/>
      <c r="N18" s="13">
        <f t="shared" si="0"/>
        <v>-15</v>
      </c>
      <c r="O18" s="13">
        <v>0.01</v>
      </c>
      <c r="P18" s="13">
        <v>0.01</v>
      </c>
      <c r="Q18" s="13">
        <v>0.01</v>
      </c>
      <c r="R18" s="13">
        <v>0.01</v>
      </c>
      <c r="S18" s="13">
        <v>0.01</v>
      </c>
      <c r="T18" s="13">
        <v>0.01</v>
      </c>
    </row>
    <row r="19" spans="1:20">
      <c r="A19" s="22"/>
      <c r="B19" s="24"/>
      <c r="C19" s="29"/>
      <c r="D19" s="24" t="s">
        <v>69</v>
      </c>
      <c r="E19" s="9" t="s">
        <v>50</v>
      </c>
      <c r="F19" s="22" t="s">
        <v>77</v>
      </c>
      <c r="G19" s="22"/>
      <c r="H19" s="22"/>
      <c r="I19" s="22"/>
      <c r="J19" s="29">
        <v>1</v>
      </c>
      <c r="K19" s="29"/>
      <c r="L19" s="29"/>
      <c r="N19" s="13">
        <f t="shared" si="0"/>
        <v>-20</v>
      </c>
      <c r="O19" s="13">
        <v>0.01</v>
      </c>
      <c r="P19" s="13">
        <v>0.01</v>
      </c>
      <c r="Q19" s="13">
        <v>0.01</v>
      </c>
      <c r="R19" s="13">
        <v>0.01</v>
      </c>
      <c r="S19" s="13">
        <v>0.01</v>
      </c>
      <c r="T19" s="13">
        <v>0.01</v>
      </c>
    </row>
    <row r="20" spans="1:20">
      <c r="A20" s="22"/>
      <c r="B20" s="24"/>
      <c r="C20" s="29"/>
      <c r="D20" s="24" t="s">
        <v>70</v>
      </c>
      <c r="E20" s="9"/>
      <c r="F20" s="22"/>
      <c r="G20" s="22"/>
      <c r="H20" s="22"/>
      <c r="I20" s="22"/>
      <c r="J20" s="30">
        <v>0.75</v>
      </c>
      <c r="K20" s="29"/>
      <c r="L20" s="29"/>
      <c r="N20" s="13">
        <f t="shared" si="0"/>
        <v>-25</v>
      </c>
      <c r="O20" s="13">
        <v>0.01</v>
      </c>
      <c r="P20" s="13">
        <v>0.01</v>
      </c>
      <c r="Q20" s="13">
        <v>0.01</v>
      </c>
      <c r="R20" s="13">
        <v>0.01</v>
      </c>
      <c r="S20" s="13">
        <v>0.01</v>
      </c>
      <c r="T20" s="13">
        <v>0.01</v>
      </c>
    </row>
    <row r="21" spans="1:20">
      <c r="A21" s="22"/>
      <c r="B21" s="22"/>
      <c r="C21" s="29"/>
      <c r="D21" s="24" t="s">
        <v>71</v>
      </c>
      <c r="E21" s="9"/>
      <c r="F21" s="22"/>
      <c r="G21" s="22"/>
      <c r="H21" s="22"/>
      <c r="I21" s="22"/>
      <c r="J21" s="30">
        <v>0.5</v>
      </c>
      <c r="K21" s="30"/>
      <c r="L21" s="30"/>
      <c r="N21" s="13">
        <f t="shared" si="0"/>
        <v>-30</v>
      </c>
      <c r="O21" s="13">
        <v>0.01</v>
      </c>
      <c r="P21" s="13">
        <v>0.01</v>
      </c>
      <c r="Q21" s="13">
        <v>0.01</v>
      </c>
      <c r="R21" s="13">
        <v>0.01</v>
      </c>
      <c r="S21" s="13">
        <v>0.01</v>
      </c>
      <c r="T21" s="13">
        <v>0.01</v>
      </c>
    </row>
    <row r="22" spans="1:20" ht="10" customHeight="1">
      <c r="A22" s="22"/>
      <c r="B22" s="22"/>
      <c r="C22" s="29"/>
      <c r="D22" s="24"/>
      <c r="E22" s="26"/>
      <c r="F22" s="22"/>
      <c r="G22" s="22"/>
      <c r="H22" s="22"/>
      <c r="I22" s="22"/>
      <c r="J22" s="30"/>
      <c r="K22" s="30"/>
      <c r="L22" s="30"/>
      <c r="N22" s="7"/>
      <c r="O22" s="13"/>
      <c r="P22" s="13"/>
      <c r="Q22" s="13"/>
      <c r="R22" s="13"/>
      <c r="S22" s="13"/>
      <c r="T22" s="13"/>
    </row>
    <row r="23" spans="1:20" ht="24">
      <c r="A23" s="25" t="s">
        <v>6</v>
      </c>
      <c r="B23" s="22"/>
      <c r="C23" s="9"/>
      <c r="D23" s="22" t="s">
        <v>72</v>
      </c>
      <c r="E23" s="11" t="s">
        <v>50</v>
      </c>
      <c r="F23" s="22" t="s">
        <v>73</v>
      </c>
      <c r="G23" s="9"/>
      <c r="H23" s="22" t="s">
        <v>74</v>
      </c>
      <c r="I23" s="22"/>
      <c r="J23" s="30">
        <v>1.25</v>
      </c>
      <c r="K23" s="30">
        <v>1</v>
      </c>
      <c r="L23" s="30">
        <v>0.75</v>
      </c>
      <c r="N23" s="14" t="s">
        <v>49</v>
      </c>
      <c r="O23" s="8">
        <v>1</v>
      </c>
      <c r="P23" s="8">
        <v>1</v>
      </c>
      <c r="Q23" s="8">
        <v>1</v>
      </c>
      <c r="R23" s="8">
        <v>1</v>
      </c>
      <c r="S23" s="8">
        <v>1</v>
      </c>
      <c r="T23" s="8">
        <v>1</v>
      </c>
    </row>
    <row r="24" spans="1:20" ht="25" customHeight="1">
      <c r="A24" s="25" t="s">
        <v>36</v>
      </c>
      <c r="B24" s="22"/>
      <c r="C24" s="29"/>
      <c r="D24" s="22"/>
      <c r="E24" s="28"/>
      <c r="F24" s="22"/>
      <c r="G24" s="22"/>
      <c r="H24" s="22"/>
      <c r="I24" s="22"/>
      <c r="J24" s="22"/>
      <c r="K24" s="22"/>
      <c r="L24" s="22"/>
      <c r="N24" s="14" t="s">
        <v>51</v>
      </c>
      <c r="O24" s="8">
        <f>IF(Wind!$C$4="Y",Wind!$J$4,Wind!$K$4)</f>
        <v>600</v>
      </c>
      <c r="P24" s="8">
        <f>Wind!$K$4</f>
        <v>600</v>
      </c>
      <c r="Q24" s="8">
        <f>IF(Wind!$C$4="Y",Wind!$L$4,Wind!$K$4)</f>
        <v>600</v>
      </c>
      <c r="R24" s="8">
        <f>IF(Wind!$C$39="Y",Wind!$J$39,Wind!$K$39)</f>
        <v>20</v>
      </c>
      <c r="S24" s="8">
        <f>Wind!$K$39</f>
        <v>20</v>
      </c>
      <c r="T24" s="8">
        <f>IF(Wind!$C$39="Y",Wind!$L$39,Wind!$K$39)</f>
        <v>20</v>
      </c>
    </row>
    <row r="25" spans="1:20" ht="24">
      <c r="A25" s="22"/>
      <c r="B25" s="22" t="s">
        <v>65</v>
      </c>
      <c r="C25" s="9"/>
      <c r="D25" s="22" t="s">
        <v>55</v>
      </c>
      <c r="E25" s="9" t="s">
        <v>50</v>
      </c>
      <c r="F25" s="22" t="s">
        <v>57</v>
      </c>
      <c r="G25" s="9"/>
      <c r="H25" s="22" t="s">
        <v>56</v>
      </c>
      <c r="I25" s="22"/>
      <c r="J25" s="29">
        <v>1.5</v>
      </c>
      <c r="K25" s="29">
        <v>1</v>
      </c>
      <c r="L25" s="29">
        <v>0.5</v>
      </c>
      <c r="N25" s="14" t="s">
        <v>52</v>
      </c>
      <c r="O25" s="15">
        <f>Wind!$F29</f>
        <v>75</v>
      </c>
      <c r="P25" s="15">
        <f>Wind!$F29</f>
        <v>75</v>
      </c>
      <c r="Q25" s="15">
        <f>Wind!$F29</f>
        <v>75</v>
      </c>
      <c r="R25" s="34">
        <f>$F37</f>
        <v>0.11</v>
      </c>
      <c r="S25" s="34">
        <f t="shared" ref="S25:T25" si="1">$F37</f>
        <v>0.11</v>
      </c>
      <c r="T25" s="34">
        <f t="shared" si="1"/>
        <v>0.11</v>
      </c>
    </row>
    <row r="26" spans="1:20" ht="24">
      <c r="A26" s="22"/>
      <c r="B26" s="22" t="s">
        <v>64</v>
      </c>
      <c r="C26" s="9"/>
      <c r="D26" s="22" t="s">
        <v>55</v>
      </c>
      <c r="E26" s="9" t="s">
        <v>50</v>
      </c>
      <c r="F26" s="22" t="s">
        <v>57</v>
      </c>
      <c r="G26" s="9"/>
      <c r="H26" s="22" t="s">
        <v>56</v>
      </c>
      <c r="I26" s="22"/>
      <c r="J26" s="30">
        <v>1.25</v>
      </c>
      <c r="K26" s="30">
        <v>1</v>
      </c>
      <c r="L26" s="30">
        <v>0.75</v>
      </c>
      <c r="N26" s="14" t="s">
        <v>53</v>
      </c>
      <c r="O26" s="16">
        <v>9.1999999999999993</v>
      </c>
      <c r="P26" s="16">
        <v>9.1999999999999993</v>
      </c>
      <c r="Q26" s="16">
        <v>9.1999999999999993</v>
      </c>
      <c r="R26" s="7"/>
      <c r="S26" s="7"/>
      <c r="T26" s="7"/>
    </row>
    <row r="27" spans="1:20" ht="24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N27" s="14" t="s">
        <v>54</v>
      </c>
      <c r="O27" s="16"/>
      <c r="P27" s="5"/>
      <c r="Q27" s="5"/>
      <c r="R27" s="7">
        <v>3.7</v>
      </c>
      <c r="S27" s="7">
        <v>3.7</v>
      </c>
      <c r="T27" s="7">
        <v>3.7</v>
      </c>
    </row>
    <row r="28" spans="1:20">
      <c r="A28" s="25" t="s">
        <v>62</v>
      </c>
      <c r="B28" s="22"/>
      <c r="C28" s="22"/>
      <c r="D28" s="22"/>
      <c r="E28" s="22"/>
      <c r="F28" s="25" t="s">
        <v>41</v>
      </c>
      <c r="G28" s="22"/>
      <c r="H28" s="22"/>
      <c r="I28" s="22"/>
      <c r="J28" s="22"/>
      <c r="K28" s="22"/>
      <c r="L28" s="22"/>
      <c r="N28" s="7"/>
      <c r="O28" s="7"/>
      <c r="P28" s="7"/>
      <c r="Q28" s="7"/>
      <c r="R28" s="7"/>
      <c r="S28" s="7"/>
      <c r="T28" s="7"/>
    </row>
    <row r="29" spans="1:20">
      <c r="A29" s="9" t="s">
        <v>50</v>
      </c>
      <c r="B29" s="22" t="s">
        <v>37</v>
      </c>
      <c r="C29" s="27" t="s">
        <v>40</v>
      </c>
      <c r="D29" s="22"/>
      <c r="E29" s="22"/>
      <c r="F29" s="4">
        <v>75</v>
      </c>
      <c r="G29" s="22" t="s">
        <v>42</v>
      </c>
      <c r="H29" s="22"/>
      <c r="I29" s="22"/>
      <c r="J29" s="22"/>
      <c r="K29" s="22"/>
      <c r="L29" s="22"/>
      <c r="N29" s="7"/>
      <c r="O29" s="7"/>
      <c r="P29" s="7"/>
      <c r="Q29" s="7"/>
      <c r="R29" s="7"/>
      <c r="S29" s="7"/>
      <c r="T29" s="7"/>
    </row>
    <row r="30" spans="1:20" ht="51">
      <c r="A30" s="9"/>
      <c r="B30" s="22"/>
      <c r="C30" s="27"/>
      <c r="D30" s="22"/>
      <c r="E30" s="22"/>
      <c r="F30" s="22"/>
      <c r="G30" s="22"/>
      <c r="H30" s="22"/>
      <c r="I30" s="22"/>
      <c r="J30" s="22"/>
      <c r="K30" s="22"/>
      <c r="L30" s="22"/>
      <c r="N30" s="8" t="s">
        <v>44</v>
      </c>
      <c r="O30" s="12" t="str">
        <f>O8</f>
        <v>Rock Salt</v>
      </c>
      <c r="P30" s="12" t="str">
        <f t="shared" ref="P30:Q30" si="2">P8</f>
        <v>Rock Salt</v>
      </c>
      <c r="Q30" s="12" t="str">
        <f t="shared" si="2"/>
        <v>Rock Salt</v>
      </c>
      <c r="R30" s="12" t="str">
        <f>R8</f>
        <v>Salt Brine</v>
      </c>
      <c r="S30" s="12" t="str">
        <f t="shared" ref="S30:T30" si="3">S8</f>
        <v>Salt Brine</v>
      </c>
      <c r="T30" s="12" t="str">
        <f t="shared" si="3"/>
        <v>Salt Brine</v>
      </c>
    </row>
    <row r="31" spans="1:20">
      <c r="A31" s="9"/>
      <c r="B31" s="22"/>
      <c r="C31" s="27"/>
      <c r="D31" s="22"/>
      <c r="E31" s="22"/>
      <c r="F31" s="22"/>
      <c r="G31" s="22"/>
      <c r="H31" s="22"/>
      <c r="I31" s="22"/>
      <c r="J31" s="22"/>
      <c r="K31" s="22"/>
      <c r="L31" s="22"/>
      <c r="N31" s="7"/>
      <c r="O31" s="5" t="s">
        <v>40</v>
      </c>
      <c r="P31" s="5" t="s">
        <v>40</v>
      </c>
      <c r="Q31" s="5" t="s">
        <v>40</v>
      </c>
      <c r="R31" s="5" t="s">
        <v>40</v>
      </c>
      <c r="S31" s="5" t="s">
        <v>40</v>
      </c>
      <c r="T31" s="5" t="s">
        <v>40</v>
      </c>
    </row>
    <row r="32" spans="1:20">
      <c r="A32" s="9"/>
      <c r="B32" s="22"/>
      <c r="C32" s="27"/>
      <c r="D32" s="22"/>
      <c r="E32" s="22"/>
      <c r="F32" s="22"/>
      <c r="G32" s="22"/>
      <c r="H32" s="22"/>
      <c r="I32" s="22"/>
      <c r="J32" s="22"/>
      <c r="K32" s="22"/>
      <c r="L32" s="22"/>
      <c r="N32" s="7"/>
      <c r="O32" s="8" t="s">
        <v>47</v>
      </c>
      <c r="P32" s="8" t="s">
        <v>47</v>
      </c>
      <c r="Q32" s="8" t="s">
        <v>47</v>
      </c>
      <c r="R32" s="8" t="s">
        <v>48</v>
      </c>
      <c r="S32" s="8" t="s">
        <v>48</v>
      </c>
      <c r="T32" s="8" t="s">
        <v>48</v>
      </c>
    </row>
    <row r="33" spans="1:20">
      <c r="A33" s="9"/>
      <c r="B33" s="22"/>
      <c r="C33" s="27"/>
      <c r="D33" s="22"/>
      <c r="E33" s="22"/>
      <c r="F33" s="22"/>
      <c r="G33" s="22"/>
      <c r="H33" s="22"/>
      <c r="I33" s="22"/>
      <c r="J33" s="22"/>
      <c r="K33" s="22"/>
      <c r="L33" s="22"/>
      <c r="N33" s="19" t="str">
        <f>Wind!$A3</f>
        <v>Application Factors - Select levels by placing a "Y" in the appropriate blocks.</v>
      </c>
      <c r="O33" s="7"/>
      <c r="P33" s="7"/>
      <c r="Q33" s="7"/>
      <c r="R33" s="7"/>
      <c r="S33" s="7"/>
      <c r="T33" s="7"/>
    </row>
    <row r="34" spans="1:20">
      <c r="A34" s="9"/>
      <c r="B34" s="22"/>
      <c r="C34" s="27"/>
      <c r="D34" s="22"/>
      <c r="E34" s="22"/>
      <c r="F34" s="22"/>
      <c r="G34" s="22"/>
      <c r="H34" s="22"/>
      <c r="I34" s="22"/>
      <c r="J34" s="22"/>
      <c r="K34" s="22"/>
      <c r="L34" s="22"/>
      <c r="N34" s="18" t="str">
        <f>Wind!$B5</f>
        <v>Ice Thickness (inches)</v>
      </c>
      <c r="O34" s="20">
        <f>IF($C5="Y",$J5,$K5)</f>
        <v>1</v>
      </c>
      <c r="P34" s="20">
        <f>$K5</f>
        <v>1</v>
      </c>
      <c r="Q34" s="20">
        <f>IF($G5="Y",$L5,$K5)</f>
        <v>1</v>
      </c>
      <c r="R34" s="20">
        <f>IF($C5="Y",$J5,$K5)</f>
        <v>1</v>
      </c>
      <c r="S34" s="20">
        <f>$K5</f>
        <v>1</v>
      </c>
      <c r="T34" s="20">
        <f>IF($G5="Y",$L5,$K5)</f>
        <v>1</v>
      </c>
    </row>
    <row r="35" spans="1:20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N35" s="18" t="str">
        <f>Wind!$B6</f>
        <v>Temperature Movement</v>
      </c>
      <c r="O35" s="20">
        <f t="shared" ref="O35:O43" si="4">IF($C6="Y",$J6,$K6)</f>
        <v>1</v>
      </c>
      <c r="P35" s="20">
        <f t="shared" ref="P35:P43" si="5">$K6</f>
        <v>1</v>
      </c>
      <c r="Q35" s="20">
        <f t="shared" ref="Q35:Q43" si="6">IF($G6="Y",$L6,$K6)</f>
        <v>1</v>
      </c>
      <c r="R35" s="20">
        <f t="shared" ref="R35:R43" si="7">IF($C6="Y",$J6,$K6)</f>
        <v>1</v>
      </c>
      <c r="S35" s="20">
        <f t="shared" ref="S35:S43" si="8">$K6</f>
        <v>1</v>
      </c>
      <c r="T35" s="20">
        <f t="shared" ref="T35:T43" si="9">IF($G6="Y",$L6,$K6)</f>
        <v>1</v>
      </c>
    </row>
    <row r="36" spans="1:20">
      <c r="A36" s="3" t="s">
        <v>63</v>
      </c>
      <c r="B36" s="22"/>
      <c r="C36" s="22"/>
      <c r="D36" s="22"/>
      <c r="E36" s="22"/>
      <c r="F36" s="25" t="s">
        <v>41</v>
      </c>
      <c r="G36" s="22"/>
      <c r="H36" s="22"/>
      <c r="I36" s="22"/>
      <c r="J36" s="22"/>
      <c r="K36" s="22"/>
      <c r="L36" s="22"/>
      <c r="N36" s="18" t="str">
        <f>Wind!$B7</f>
        <v>Repeat Time</v>
      </c>
      <c r="O36" s="20">
        <f t="shared" si="4"/>
        <v>1</v>
      </c>
      <c r="P36" s="20">
        <f t="shared" si="5"/>
        <v>1</v>
      </c>
      <c r="Q36" s="20">
        <f t="shared" si="6"/>
        <v>1</v>
      </c>
      <c r="R36" s="20">
        <f t="shared" si="7"/>
        <v>1</v>
      </c>
      <c r="S36" s="20">
        <f t="shared" si="8"/>
        <v>1</v>
      </c>
      <c r="T36" s="20">
        <f t="shared" si="9"/>
        <v>1</v>
      </c>
    </row>
    <row r="37" spans="1:20">
      <c r="A37" s="9" t="s">
        <v>50</v>
      </c>
      <c r="B37" s="22" t="s">
        <v>38</v>
      </c>
      <c r="C37" s="27" t="s">
        <v>39</v>
      </c>
      <c r="D37" s="22"/>
      <c r="E37" s="22"/>
      <c r="F37" s="4">
        <v>0.11</v>
      </c>
      <c r="G37" s="22" t="s">
        <v>43</v>
      </c>
      <c r="H37" s="22"/>
      <c r="I37" s="22"/>
      <c r="J37" s="22"/>
      <c r="K37" s="22"/>
      <c r="L37" s="22"/>
      <c r="N37" s="19" t="str">
        <f>Wind!$A8</f>
        <v>Roadway Surface Factors</v>
      </c>
      <c r="O37" s="20"/>
      <c r="P37" s="20"/>
      <c r="Q37" s="20"/>
      <c r="R37" s="20"/>
      <c r="S37" s="20"/>
      <c r="T37" s="20"/>
    </row>
    <row r="38" spans="1:20">
      <c r="A38" s="9"/>
      <c r="B38" s="22"/>
      <c r="C38" s="27"/>
      <c r="D38" s="22"/>
      <c r="E38" s="22"/>
      <c r="F38" s="22"/>
      <c r="G38" s="22"/>
      <c r="H38" s="22"/>
      <c r="I38" s="22"/>
      <c r="J38" s="22"/>
      <c r="K38" s="22"/>
      <c r="L38" s="22"/>
      <c r="N38" s="18" t="str">
        <f>Wind!$B9</f>
        <v>Pavement Material</v>
      </c>
      <c r="O38" s="20">
        <f t="shared" si="4"/>
        <v>1</v>
      </c>
      <c r="P38" s="20">
        <f t="shared" si="5"/>
        <v>1</v>
      </c>
      <c r="Q38" s="20">
        <f t="shared" si="6"/>
        <v>1</v>
      </c>
      <c r="R38" s="20">
        <f t="shared" si="7"/>
        <v>1</v>
      </c>
      <c r="S38" s="20">
        <f t="shared" si="8"/>
        <v>1</v>
      </c>
      <c r="T38" s="20">
        <f t="shared" si="9"/>
        <v>1</v>
      </c>
    </row>
    <row r="39" spans="1:20">
      <c r="A39" s="9"/>
      <c r="B39" s="22" t="s">
        <v>3</v>
      </c>
      <c r="C39" s="9"/>
      <c r="D39" s="22" t="s">
        <v>83</v>
      </c>
      <c r="E39" s="9" t="s">
        <v>50</v>
      </c>
      <c r="F39" s="22" t="s">
        <v>84</v>
      </c>
      <c r="G39" s="9"/>
      <c r="H39" s="22" t="s">
        <v>85</v>
      </c>
      <c r="I39" s="22"/>
      <c r="J39" s="32">
        <v>10</v>
      </c>
      <c r="K39" s="32">
        <v>20</v>
      </c>
      <c r="L39" s="32">
        <v>30</v>
      </c>
      <c r="N39" s="18" t="str">
        <f>Wind!$B10</f>
        <v>Pavement Surface Age</v>
      </c>
      <c r="O39" s="20">
        <f t="shared" si="4"/>
        <v>1</v>
      </c>
      <c r="P39" s="20">
        <f t="shared" si="5"/>
        <v>1</v>
      </c>
      <c r="Q39" s="20">
        <f t="shared" si="6"/>
        <v>1</v>
      </c>
      <c r="R39" s="20">
        <f t="shared" si="7"/>
        <v>1</v>
      </c>
      <c r="S39" s="20">
        <f t="shared" si="8"/>
        <v>1</v>
      </c>
      <c r="T39" s="20">
        <f t="shared" si="9"/>
        <v>1</v>
      </c>
    </row>
    <row r="40" spans="1:20">
      <c r="A40" s="10"/>
      <c r="B40" s="22" t="s">
        <v>86</v>
      </c>
      <c r="C40" s="27"/>
      <c r="D40" s="22"/>
      <c r="E40" s="22"/>
      <c r="F40" s="22"/>
      <c r="G40" s="22"/>
      <c r="H40" s="22"/>
      <c r="I40" s="22"/>
      <c r="J40" s="22"/>
      <c r="K40" s="22"/>
      <c r="L40" s="22"/>
      <c r="N40" s="19" t="str">
        <f>Wind!$A11</f>
        <v>Weather Factors</v>
      </c>
      <c r="O40" s="20"/>
      <c r="P40" s="20"/>
      <c r="Q40" s="20"/>
      <c r="R40" s="20"/>
      <c r="S40" s="20"/>
      <c r="T40" s="20"/>
    </row>
    <row r="41" spans="1:20">
      <c r="A41" s="9"/>
      <c r="B41" s="22"/>
      <c r="C41" s="27"/>
      <c r="D41" s="22"/>
      <c r="E41" s="22"/>
      <c r="F41" s="22"/>
      <c r="G41" s="22"/>
      <c r="H41" s="22"/>
      <c r="I41" s="22"/>
      <c r="J41" s="22"/>
      <c r="K41" s="22"/>
      <c r="L41" s="22"/>
      <c r="N41" s="18" t="str">
        <f>Wind!$B12</f>
        <v>Sun Condition</v>
      </c>
      <c r="O41" s="20">
        <f t="shared" si="4"/>
        <v>1</v>
      </c>
      <c r="P41" s="20">
        <f t="shared" si="5"/>
        <v>1</v>
      </c>
      <c r="Q41" s="20">
        <f t="shared" si="6"/>
        <v>1</v>
      </c>
      <c r="R41" s="20">
        <f t="shared" si="7"/>
        <v>1</v>
      </c>
      <c r="S41" s="20">
        <f t="shared" si="8"/>
        <v>1</v>
      </c>
      <c r="T41" s="20">
        <f t="shared" si="9"/>
        <v>1</v>
      </c>
    </row>
    <row r="42" spans="1:20">
      <c r="A42" s="9"/>
      <c r="B42" s="22"/>
      <c r="C42" s="27"/>
      <c r="D42" s="22"/>
      <c r="E42" s="22"/>
      <c r="F42" s="22"/>
      <c r="G42" s="22"/>
      <c r="H42" s="22"/>
      <c r="I42" s="22"/>
      <c r="J42" s="22"/>
      <c r="K42" s="22"/>
      <c r="L42" s="22"/>
      <c r="N42" s="18" t="str">
        <f>Wind!$B13</f>
        <v>Wind Condition</v>
      </c>
      <c r="O42" s="20">
        <f t="shared" si="4"/>
        <v>1.25</v>
      </c>
      <c r="P42" s="20">
        <f t="shared" si="5"/>
        <v>1</v>
      </c>
      <c r="Q42" s="20">
        <f t="shared" si="6"/>
        <v>0.75</v>
      </c>
      <c r="R42" s="20">
        <f t="shared" si="7"/>
        <v>1.25</v>
      </c>
      <c r="S42" s="20">
        <f t="shared" si="8"/>
        <v>1</v>
      </c>
      <c r="T42" s="20">
        <f t="shared" si="9"/>
        <v>0.75</v>
      </c>
    </row>
    <row r="43" spans="1:20">
      <c r="A43" s="9"/>
      <c r="B43" s="22"/>
      <c r="C43" s="27"/>
      <c r="D43" s="22"/>
      <c r="E43" s="22"/>
      <c r="F43" s="22"/>
      <c r="G43" s="22"/>
      <c r="H43" s="22"/>
      <c r="I43" s="22"/>
      <c r="J43" s="22"/>
      <c r="K43" s="22"/>
      <c r="L43" s="22"/>
      <c r="N43" s="18" t="str">
        <f>Wind!$B14</f>
        <v>Roadway Shade</v>
      </c>
      <c r="O43" s="20">
        <f t="shared" si="4"/>
        <v>1</v>
      </c>
      <c r="P43" s="20">
        <f t="shared" si="5"/>
        <v>1</v>
      </c>
      <c r="Q43" s="20">
        <f t="shared" si="6"/>
        <v>1</v>
      </c>
      <c r="R43" s="20">
        <f t="shared" si="7"/>
        <v>1</v>
      </c>
      <c r="S43" s="20">
        <f t="shared" si="8"/>
        <v>1</v>
      </c>
      <c r="T43" s="20">
        <f t="shared" si="9"/>
        <v>1</v>
      </c>
    </row>
    <row r="44" spans="1:20">
      <c r="N44" s="19" t="str">
        <f>Wind!$A23</f>
        <v>Truck Proportion</v>
      </c>
      <c r="O44" s="20">
        <f>IF($C23="Y",$J23,$K23)</f>
        <v>1</v>
      </c>
      <c r="P44" s="20">
        <f>$K23</f>
        <v>1</v>
      </c>
      <c r="Q44" s="20">
        <f>IF($G23="Y",$L23,$K23)</f>
        <v>1</v>
      </c>
      <c r="R44" s="20">
        <f>IF($C23="Y",$J23,$K23)</f>
        <v>1</v>
      </c>
      <c r="S44" s="20">
        <f>$K23</f>
        <v>1</v>
      </c>
      <c r="T44" s="20">
        <f>IF($G23="Y",$L23,$K23)</f>
        <v>1</v>
      </c>
    </row>
    <row r="45" spans="1:20">
      <c r="N45" s="19" t="str">
        <f>Wind!$A24</f>
        <v>Environmental Factors</v>
      </c>
      <c r="O45" s="20"/>
      <c r="P45" s="20"/>
      <c r="Q45" s="20"/>
      <c r="R45" s="20"/>
      <c r="S45" s="20"/>
      <c r="T45" s="20"/>
    </row>
    <row r="46" spans="1:20">
      <c r="N46" s="7" t="str">
        <f>Wind!$B25</f>
        <v>Corrosion Sensitve Struct.</v>
      </c>
      <c r="O46" s="20">
        <f t="shared" ref="O46:O47" si="10">IF($C25="Y",$J25,$K25)</f>
        <v>1</v>
      </c>
      <c r="P46" s="20">
        <f t="shared" ref="P46:P47" si="11">$K25</f>
        <v>1</v>
      </c>
      <c r="Q46" s="20">
        <f t="shared" ref="Q46:Q47" si="12">IF($G25="Y",$L25,$K25)</f>
        <v>1</v>
      </c>
      <c r="R46" s="20">
        <f t="shared" ref="R46:R47" si="13">IF($C25="Y",$J25,$K25)</f>
        <v>1</v>
      </c>
      <c r="S46" s="20">
        <f t="shared" ref="S46:S47" si="14">$K25</f>
        <v>1</v>
      </c>
      <c r="T46" s="20">
        <f t="shared" ref="T46:T47" si="15">IF($G25="Y",$L25,$K25)</f>
        <v>1</v>
      </c>
    </row>
    <row r="47" spans="1:20">
      <c r="N47" s="7" t="str">
        <f>Wind!$B26</f>
        <v>Environmentally Sensitive</v>
      </c>
      <c r="O47" s="20">
        <f t="shared" si="10"/>
        <v>1</v>
      </c>
      <c r="P47" s="20">
        <f t="shared" si="11"/>
        <v>1</v>
      </c>
      <c r="Q47" s="20">
        <f t="shared" si="12"/>
        <v>1</v>
      </c>
      <c r="R47" s="20">
        <f t="shared" si="13"/>
        <v>1</v>
      </c>
      <c r="S47" s="20">
        <f t="shared" si="14"/>
        <v>1</v>
      </c>
      <c r="T47" s="20">
        <f t="shared" si="15"/>
        <v>1</v>
      </c>
    </row>
    <row r="48" spans="1:20">
      <c r="N48" s="19" t="str">
        <f>A15</f>
        <v>Roadway Volume (ADT)</v>
      </c>
      <c r="O48" s="20">
        <f>1/$J19</f>
        <v>1</v>
      </c>
      <c r="P48" s="20">
        <f t="shared" ref="P48:T48" si="16">1/$J19</f>
        <v>1</v>
      </c>
      <c r="Q48" s="20">
        <f t="shared" si="16"/>
        <v>1</v>
      </c>
      <c r="R48" s="20">
        <f t="shared" si="16"/>
        <v>1</v>
      </c>
      <c r="S48" s="20">
        <f t="shared" si="16"/>
        <v>1</v>
      </c>
      <c r="T48" s="20">
        <f t="shared" si="16"/>
        <v>1</v>
      </c>
    </row>
    <row r="49" spans="14:45">
      <c r="N49" s="2" t="s">
        <v>87</v>
      </c>
      <c r="O49" s="20">
        <f>O34*O35*O36*O38*O39*O41*O42*O43*O44*O46*O47*O48</f>
        <v>1.25</v>
      </c>
      <c r="P49" s="20">
        <f t="shared" ref="P49:T49" si="17">P34*P35*P36*P38*P39*P41*P42*P43*P44*P46*P47*P48</f>
        <v>1</v>
      </c>
      <c r="Q49" s="20">
        <f t="shared" si="17"/>
        <v>0.75</v>
      </c>
      <c r="R49" s="20">
        <f t="shared" si="17"/>
        <v>1.25</v>
      </c>
      <c r="S49" s="20">
        <f t="shared" si="17"/>
        <v>1</v>
      </c>
      <c r="T49" s="20">
        <f t="shared" si="17"/>
        <v>0.75</v>
      </c>
    </row>
    <row r="50" spans="14:45" ht="59" customHeight="1">
      <c r="N50" s="18"/>
      <c r="O50" s="20"/>
      <c r="P50" s="20"/>
      <c r="Q50" s="20"/>
      <c r="R50" s="20"/>
      <c r="S50" s="20"/>
      <c r="T50" s="20"/>
    </row>
    <row r="51" spans="14:45">
      <c r="AA51" s="18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</row>
    <row r="52" spans="14:45">
      <c r="AA52" s="18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</row>
    <row r="53" spans="14:45"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</row>
    <row r="54" spans="14:45">
      <c r="AA54" s="18"/>
      <c r="AB54" s="20"/>
      <c r="AC54" s="20"/>
      <c r="AD54" s="20"/>
      <c r="AE54" s="20"/>
      <c r="AF54" s="20"/>
      <c r="AG54" s="20"/>
      <c r="AH54" s="19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</row>
    <row r="55" spans="14:45">
      <c r="AB55" s="20"/>
      <c r="AC55" s="20"/>
      <c r="AD55" s="20"/>
      <c r="AE55" s="20"/>
      <c r="AF55" s="20"/>
      <c r="AG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</row>
    <row r="56" spans="14:45">
      <c r="N56" s="31"/>
      <c r="O56" s="2" t="str">
        <f>O30</f>
        <v>Rock Salt</v>
      </c>
      <c r="P56" s="2" t="str">
        <f t="shared" ref="P56:T58" si="18">P30</f>
        <v>Rock Salt</v>
      </c>
      <c r="Q56" s="2" t="str">
        <f t="shared" si="18"/>
        <v>Rock Salt</v>
      </c>
      <c r="R56" s="2" t="str">
        <f t="shared" si="18"/>
        <v>Salt Brine</v>
      </c>
      <c r="S56" s="2" t="str">
        <f t="shared" si="18"/>
        <v>Salt Brine</v>
      </c>
      <c r="T56" s="2" t="str">
        <f t="shared" si="18"/>
        <v>Salt Brine</v>
      </c>
      <c r="AB56" s="20"/>
      <c r="AC56" s="20"/>
      <c r="AD56" s="20"/>
      <c r="AE56" s="20"/>
      <c r="AF56" s="20"/>
      <c r="AG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</row>
    <row r="57" spans="14:45">
      <c r="N57" s="31"/>
      <c r="O57" s="2" t="str">
        <f t="shared" ref="O57:T58" si="19">O31</f>
        <v>NaCl</v>
      </c>
      <c r="P57" s="2" t="str">
        <f t="shared" si="19"/>
        <v>NaCl</v>
      </c>
      <c r="Q57" s="2" t="str">
        <f t="shared" si="19"/>
        <v>NaCl</v>
      </c>
      <c r="R57" s="2" t="str">
        <f t="shared" si="19"/>
        <v>NaCl</v>
      </c>
      <c r="S57" s="2" t="str">
        <f t="shared" si="19"/>
        <v>NaCl</v>
      </c>
      <c r="T57" s="2" t="str">
        <f t="shared" si="19"/>
        <v>NaCl</v>
      </c>
      <c r="AA57" s="18"/>
      <c r="AB57" s="20"/>
      <c r="AC57" s="20"/>
      <c r="AD57" s="20"/>
      <c r="AE57" s="20"/>
      <c r="AF57" s="20"/>
      <c r="AG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</row>
    <row r="58" spans="14:45">
      <c r="N58" s="31" t="str">
        <f t="shared" ref="N58:N71" si="20">N8</f>
        <v>Temp° F</v>
      </c>
      <c r="O58" s="2" t="str">
        <f t="shared" si="19"/>
        <v>Gran</v>
      </c>
      <c r="P58" s="2" t="str">
        <f t="shared" si="18"/>
        <v>Gran</v>
      </c>
      <c r="Q58" s="2" t="str">
        <f t="shared" si="18"/>
        <v>Gran</v>
      </c>
      <c r="R58" s="2" t="str">
        <f t="shared" si="18"/>
        <v>Liq</v>
      </c>
      <c r="S58" s="2" t="str">
        <f t="shared" si="18"/>
        <v>Liq</v>
      </c>
      <c r="T58" s="2" t="str">
        <f t="shared" si="18"/>
        <v>Liq</v>
      </c>
      <c r="AA58" s="18"/>
      <c r="AB58" s="20"/>
      <c r="AC58" s="20"/>
      <c r="AD58" s="20"/>
      <c r="AE58" s="20"/>
      <c r="AF58" s="20"/>
      <c r="AG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</row>
    <row r="59" spans="14:45">
      <c r="N59" s="31">
        <f t="shared" si="20"/>
        <v>30</v>
      </c>
      <c r="O59" s="17">
        <f>O$26/O9*O$24*O$25/2000/O$49</f>
        <v>16.559999999999999</v>
      </c>
      <c r="P59" s="17">
        <f>P$26/P9*P$24*P$25/2000/P$49</f>
        <v>20.7</v>
      </c>
      <c r="Q59" s="17">
        <f>Q$26/Q9*Q$24*Q$25/2000/Q$49</f>
        <v>27.599999999999998</v>
      </c>
      <c r="R59" s="4">
        <f>R$27/R9*R$24*R$25/R$49</f>
        <v>1.6697435897435899</v>
      </c>
      <c r="S59" s="4">
        <f>S$27/S9*S$24*S$25/S$49</f>
        <v>2.0871794871794873</v>
      </c>
      <c r="T59" s="4">
        <f>T$27/T9*T$24*T$25/T$49</f>
        <v>2.7829059829059832</v>
      </c>
      <c r="U59" s="17"/>
      <c r="V59" s="17"/>
      <c r="W59" s="17"/>
      <c r="X59" s="17"/>
      <c r="Y59" s="17"/>
      <c r="Z59" s="17"/>
      <c r="AA59" s="18"/>
      <c r="AB59" s="20"/>
      <c r="AC59" s="20"/>
      <c r="AD59" s="20"/>
      <c r="AE59" s="20"/>
      <c r="AF59" s="20"/>
      <c r="AG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</row>
    <row r="60" spans="14:45">
      <c r="N60" s="31">
        <f t="shared" si="20"/>
        <v>25</v>
      </c>
      <c r="O60" s="17">
        <f t="shared" ref="O60:Q71" si="21">O$26/O10*O$24*O$25/2000/O$49</f>
        <v>20.7</v>
      </c>
      <c r="P60" s="17">
        <f t="shared" si="21"/>
        <v>25.875</v>
      </c>
      <c r="Q60" s="17">
        <f t="shared" si="21"/>
        <v>34.5</v>
      </c>
      <c r="R60" s="4">
        <f t="shared" ref="R60:T71" si="22">R$27/R10*R$24*R$25/R$49</f>
        <v>2.3257142857142861</v>
      </c>
      <c r="S60" s="4">
        <f t="shared" si="22"/>
        <v>2.9071428571428575</v>
      </c>
      <c r="T60" s="4">
        <f t="shared" si="22"/>
        <v>3.8761904761904766</v>
      </c>
      <c r="U60" s="17"/>
      <c r="V60" s="17"/>
      <c r="W60" s="17"/>
      <c r="X60" s="17"/>
      <c r="Y60" s="17"/>
      <c r="Z60" s="17"/>
      <c r="AB60" s="20"/>
      <c r="AC60" s="20"/>
      <c r="AD60" s="20"/>
      <c r="AE60" s="20"/>
      <c r="AF60" s="20"/>
      <c r="AG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</row>
    <row r="61" spans="14:45">
      <c r="N61" s="31">
        <f t="shared" si="20"/>
        <v>20</v>
      </c>
      <c r="O61" s="17">
        <f t="shared" ref="O61:Q71" si="23">O$26/O11*O$24*O$25/2000/O$49</f>
        <v>28.551724137931028</v>
      </c>
      <c r="P61" s="17">
        <f t="shared" si="23"/>
        <v>35.689655172413786</v>
      </c>
      <c r="Q61" s="17">
        <f t="shared" si="23"/>
        <v>47.586206896551715</v>
      </c>
      <c r="R61" s="4">
        <f t="shared" ref="R61:T71" si="24">R$27/R11*R$24*R$25/R$49</f>
        <v>3.1009523809523811</v>
      </c>
      <c r="S61" s="4">
        <f t="shared" si="24"/>
        <v>3.8761904761904766</v>
      </c>
      <c r="T61" s="4">
        <f t="shared" si="24"/>
        <v>5.1682539682539685</v>
      </c>
      <c r="U61" s="17"/>
      <c r="V61" s="17"/>
      <c r="W61" s="17"/>
      <c r="X61" s="17"/>
      <c r="Y61" s="17"/>
      <c r="Z61" s="17"/>
      <c r="AA61" s="18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</row>
    <row r="62" spans="14:45">
      <c r="N62" s="31">
        <f t="shared" si="20"/>
        <v>15</v>
      </c>
      <c r="O62" s="17">
        <f t="shared" ref="O62:Q71" si="25">O$26/O12*O$24*O$25/2000/O$49</f>
        <v>42.461538461538467</v>
      </c>
      <c r="P62" s="17">
        <f t="shared" si="25"/>
        <v>53.07692307692308</v>
      </c>
      <c r="Q62" s="17">
        <f t="shared" si="25"/>
        <v>70.769230769230774</v>
      </c>
      <c r="R62" s="4">
        <f t="shared" ref="R62:T71" si="26">R$27/R12*R$24*R$25/R$49</f>
        <v>4.07</v>
      </c>
      <c r="S62" s="4">
        <f t="shared" si="26"/>
        <v>5.0875000000000004</v>
      </c>
      <c r="T62" s="4">
        <f t="shared" si="26"/>
        <v>6.7833333333333341</v>
      </c>
      <c r="U62" s="17"/>
      <c r="V62" s="17"/>
      <c r="W62" s="17"/>
      <c r="X62" s="17"/>
      <c r="Y62" s="17"/>
      <c r="Z62" s="17"/>
      <c r="AA62" s="18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</row>
    <row r="63" spans="14:45">
      <c r="N63" s="31">
        <f t="shared" si="20"/>
        <v>10</v>
      </c>
      <c r="O63" s="17">
        <f t="shared" ref="O63:Q71" si="27">O$26/O13*O$24*O$25/2000/O$49</f>
        <v>82.8</v>
      </c>
      <c r="P63" s="17">
        <f t="shared" si="27"/>
        <v>103.5</v>
      </c>
      <c r="Q63" s="17">
        <f t="shared" si="27"/>
        <v>138</v>
      </c>
      <c r="R63" s="4">
        <f t="shared" ref="R63:T71" si="28">R$27/R13*R$24*R$25/R$49</f>
        <v>5.4266666666666676</v>
      </c>
      <c r="S63" s="4">
        <f t="shared" si="28"/>
        <v>6.7833333333333341</v>
      </c>
      <c r="T63" s="4">
        <f t="shared" si="28"/>
        <v>9.0444444444444461</v>
      </c>
      <c r="U63" s="17"/>
      <c r="V63" s="17"/>
      <c r="W63" s="17"/>
      <c r="X63" s="17"/>
      <c r="Y63" s="17"/>
      <c r="Z63" s="17"/>
      <c r="AA63" s="18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</row>
    <row r="64" spans="14:45">
      <c r="N64" s="31">
        <f t="shared" si="20"/>
        <v>5</v>
      </c>
      <c r="O64" s="17">
        <f t="shared" ref="O64:Q71" si="29">O$26/O14*O$24*O$25/2000/O$49</f>
        <v>48.705882352941174</v>
      </c>
      <c r="P64" s="17">
        <f t="shared" si="29"/>
        <v>60.882352941176464</v>
      </c>
      <c r="Q64" s="17">
        <f t="shared" si="29"/>
        <v>81.17647058823529</v>
      </c>
      <c r="R64" s="4">
        <f t="shared" ref="R64:T71" si="30">R$27/R14*R$24*R$25/R$49</f>
        <v>4.341333333333333</v>
      </c>
      <c r="S64" s="4">
        <f t="shared" si="30"/>
        <v>5.4266666666666667</v>
      </c>
      <c r="T64" s="4">
        <f t="shared" si="30"/>
        <v>7.235555555555556</v>
      </c>
      <c r="U64" s="17"/>
      <c r="V64" s="17"/>
      <c r="W64" s="17"/>
      <c r="X64" s="17"/>
      <c r="Y64" s="17"/>
      <c r="Z64" s="17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</row>
    <row r="65" spans="14:45">
      <c r="N65" s="31">
        <f t="shared" si="20"/>
        <v>0</v>
      </c>
      <c r="O65" s="17">
        <f t="shared" ref="O65:Q71" si="31">O$26/O15*O$24*O$25/2000/O$49</f>
        <v>16559.999999999996</v>
      </c>
      <c r="P65" s="17">
        <f t="shared" si="31"/>
        <v>20699.999999999996</v>
      </c>
      <c r="Q65" s="17">
        <f t="shared" si="31"/>
        <v>27599.999999999996</v>
      </c>
      <c r="R65" s="4">
        <f t="shared" ref="R65:T71" si="32">R$27/R15*R$24*R$25/R$49</f>
        <v>651.20000000000005</v>
      </c>
      <c r="S65" s="4">
        <f t="shared" si="32"/>
        <v>814</v>
      </c>
      <c r="T65" s="4">
        <f t="shared" si="32"/>
        <v>1085.3333333333333</v>
      </c>
      <c r="U65" s="17"/>
      <c r="V65" s="17"/>
      <c r="W65" s="17"/>
      <c r="X65" s="17"/>
      <c r="Y65" s="17"/>
      <c r="Z65" s="17"/>
      <c r="AA65" s="18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</row>
    <row r="66" spans="14:45">
      <c r="N66" s="31">
        <f t="shared" si="20"/>
        <v>-5</v>
      </c>
      <c r="O66" s="17">
        <f t="shared" ref="O66:Q71" si="33">O$26/O16*O$24*O$25/2000/O$49</f>
        <v>16559.999999999996</v>
      </c>
      <c r="P66" s="17">
        <f t="shared" si="33"/>
        <v>20699.999999999996</v>
      </c>
      <c r="Q66" s="17">
        <f t="shared" si="33"/>
        <v>27599.999999999996</v>
      </c>
      <c r="R66" s="4">
        <f t="shared" ref="R66:T71" si="34">R$27/R16*R$24*R$25/R$49</f>
        <v>651.20000000000005</v>
      </c>
      <c r="S66" s="4">
        <f t="shared" si="34"/>
        <v>814</v>
      </c>
      <c r="T66" s="4">
        <f t="shared" si="34"/>
        <v>1085.3333333333333</v>
      </c>
      <c r="U66" s="17"/>
      <c r="V66" s="17"/>
      <c r="W66" s="17"/>
      <c r="X66" s="17"/>
      <c r="Y66" s="17"/>
      <c r="Z66" s="17"/>
      <c r="AA66" s="18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</row>
    <row r="67" spans="14:45">
      <c r="N67" s="31">
        <f t="shared" si="20"/>
        <v>-10</v>
      </c>
      <c r="O67" s="17">
        <f t="shared" ref="O67:Q71" si="35">O$26/O17*O$24*O$25/2000/O$49</f>
        <v>16559.999999999996</v>
      </c>
      <c r="P67" s="17">
        <f t="shared" si="35"/>
        <v>20699.999999999996</v>
      </c>
      <c r="Q67" s="17">
        <f t="shared" si="35"/>
        <v>27599.999999999996</v>
      </c>
      <c r="R67" s="4">
        <f t="shared" ref="R67:T71" si="36">R$27/R17*R$24*R$25/R$49</f>
        <v>651.20000000000005</v>
      </c>
      <c r="S67" s="4">
        <f t="shared" si="36"/>
        <v>814</v>
      </c>
      <c r="T67" s="4">
        <f t="shared" si="36"/>
        <v>1085.3333333333333</v>
      </c>
      <c r="U67" s="17"/>
      <c r="V67" s="17"/>
      <c r="W67" s="17"/>
      <c r="X67" s="17"/>
      <c r="Y67" s="17"/>
      <c r="Z67" s="17"/>
      <c r="AA67" s="18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</row>
    <row r="68" spans="14:45">
      <c r="N68" s="31">
        <f t="shared" si="20"/>
        <v>-15</v>
      </c>
      <c r="O68" s="17">
        <f t="shared" ref="O68:Q71" si="37">O$26/O18*O$24*O$25/2000/O$49</f>
        <v>16559.999999999996</v>
      </c>
      <c r="P68" s="17">
        <f t="shared" si="37"/>
        <v>20699.999999999996</v>
      </c>
      <c r="Q68" s="17">
        <f t="shared" si="37"/>
        <v>27599.999999999996</v>
      </c>
      <c r="R68" s="4">
        <f t="shared" ref="R68:T71" si="38">R$27/R18*R$24*R$25/R$49</f>
        <v>651.20000000000005</v>
      </c>
      <c r="S68" s="4">
        <f t="shared" si="38"/>
        <v>814</v>
      </c>
      <c r="T68" s="4">
        <f t="shared" si="38"/>
        <v>1085.3333333333333</v>
      </c>
      <c r="U68" s="17"/>
      <c r="V68" s="17"/>
      <c r="W68" s="17"/>
      <c r="X68" s="17"/>
      <c r="Y68" s="17"/>
      <c r="Z68" s="17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</row>
    <row r="69" spans="14:45">
      <c r="N69" s="31">
        <f t="shared" si="20"/>
        <v>-20</v>
      </c>
      <c r="O69" s="17">
        <f t="shared" ref="O69:Q71" si="39">O$26/O19*O$24*O$25/2000/O$49</f>
        <v>16559.999999999996</v>
      </c>
      <c r="P69" s="17">
        <f t="shared" si="39"/>
        <v>20699.999999999996</v>
      </c>
      <c r="Q69" s="17">
        <f t="shared" si="39"/>
        <v>27599.999999999996</v>
      </c>
      <c r="R69" s="4">
        <f t="shared" ref="R69:T71" si="40">R$27/R19*R$24*R$25/R$49</f>
        <v>651.20000000000005</v>
      </c>
      <c r="S69" s="4">
        <f t="shared" si="40"/>
        <v>814</v>
      </c>
      <c r="T69" s="4">
        <f t="shared" si="40"/>
        <v>1085.3333333333333</v>
      </c>
      <c r="U69" s="17"/>
      <c r="V69" s="17"/>
      <c r="W69" s="17"/>
      <c r="X69" s="17"/>
      <c r="Y69" s="17"/>
      <c r="Z69" s="17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</row>
    <row r="70" spans="14:45">
      <c r="N70" s="31">
        <f t="shared" si="20"/>
        <v>-25</v>
      </c>
      <c r="O70" s="17">
        <f t="shared" ref="O70:Q71" si="41">O$26/O20*O$24*O$25/2000/O$49</f>
        <v>16559.999999999996</v>
      </c>
      <c r="P70" s="17">
        <f t="shared" si="41"/>
        <v>20699.999999999996</v>
      </c>
      <c r="Q70" s="17">
        <f t="shared" si="41"/>
        <v>27599.999999999996</v>
      </c>
      <c r="R70" s="4">
        <f t="shared" ref="R70:T71" si="42">R$27/R20*R$24*R$25/R$49</f>
        <v>651.20000000000005</v>
      </c>
      <c r="S70" s="4">
        <f t="shared" si="42"/>
        <v>814</v>
      </c>
      <c r="T70" s="4">
        <f t="shared" si="42"/>
        <v>1085.3333333333333</v>
      </c>
      <c r="U70" s="17"/>
      <c r="V70" s="17"/>
      <c r="W70" s="17"/>
      <c r="X70" s="17"/>
      <c r="Y70" s="17"/>
      <c r="Z70" s="17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</row>
    <row r="71" spans="14:45">
      <c r="N71" s="31">
        <f t="shared" si="20"/>
        <v>-30</v>
      </c>
      <c r="O71" s="17">
        <f t="shared" ref="O71:Q71" si="43">O$26/O21*O$24*O$25/2000/O$49</f>
        <v>16559.999999999996</v>
      </c>
      <c r="P71" s="17">
        <f t="shared" si="43"/>
        <v>20699.999999999996</v>
      </c>
      <c r="Q71" s="17">
        <f t="shared" si="43"/>
        <v>27599.999999999996</v>
      </c>
      <c r="R71" s="4">
        <f t="shared" ref="R71:T71" si="44">R$27/R21*R$24*R$25/R$49</f>
        <v>651.20000000000005</v>
      </c>
      <c r="S71" s="4">
        <f t="shared" si="44"/>
        <v>814</v>
      </c>
      <c r="T71" s="4">
        <f t="shared" si="44"/>
        <v>1085.3333333333333</v>
      </c>
      <c r="U71" s="17"/>
      <c r="V71" s="17"/>
      <c r="W71" s="17"/>
      <c r="X71" s="17"/>
      <c r="Y71" s="17"/>
      <c r="Z71" s="17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</row>
    <row r="72" spans="14:45"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</row>
    <row r="73" spans="14:45"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</row>
    <row r="74" spans="14:45"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</row>
    <row r="75" spans="14:45"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</row>
    <row r="76" spans="14:45"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</row>
    <row r="77" spans="14:45"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</row>
    <row r="78" spans="14:45"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</row>
    <row r="79" spans="14:45"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</row>
    <row r="80" spans="14:45"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</row>
    <row r="81" spans="27:45"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</row>
    <row r="82" spans="27:45"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</row>
    <row r="83" spans="27:45"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</row>
    <row r="84" spans="27:45"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</row>
    <row r="85" spans="27:45">
      <c r="AA85" s="18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</row>
    <row r="86" spans="27:45">
      <c r="AA86" s="18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</row>
    <row r="87" spans="27:45">
      <c r="AA87" s="18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</row>
    <row r="88" spans="27:45">
      <c r="AA88" s="7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</row>
    <row r="89" spans="27:45"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</row>
    <row r="90" spans="27:45">
      <c r="AA90" s="5"/>
      <c r="AB90" s="5"/>
      <c r="AC90" s="6"/>
      <c r="AD90" s="6"/>
      <c r="AE90" s="5"/>
      <c r="AF90" s="6"/>
      <c r="AG90" s="6"/>
      <c r="AH90" s="6"/>
      <c r="AI90" s="6"/>
      <c r="AJ90" s="6"/>
      <c r="AK90" s="6"/>
      <c r="AL90" s="6"/>
      <c r="AM90" s="6"/>
      <c r="AN90" s="5"/>
      <c r="AO90" s="5"/>
      <c r="AP90" s="5"/>
      <c r="AQ90" s="5"/>
      <c r="AR90" s="5"/>
      <c r="AS90" s="5"/>
    </row>
    <row r="91" spans="27:45">
      <c r="AA91" s="5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</row>
    <row r="92" spans="27:45">
      <c r="AA92" s="8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</row>
    <row r="93" spans="27:45"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</row>
    <row r="94" spans="27:45"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</row>
  </sheetData>
  <sheetCalcPr fullCalcOnLoad="1"/>
  <phoneticPr fontId="6" type="noConversion"/>
  <pageMargins left="0.75" right="0.75" top="1" bottom="1" header="0.5" footer="0.5"/>
  <headerFooter>
    <oddFooter>&amp;L&amp;"Calibri,Regular"&amp;K000000MSU Mankato Civil Engineering&amp;C&amp;"Calibri,Regular"&amp;K000000&amp;P of &amp;N&amp;R&amp;"Calibri,Regular"&amp;K000000Salt Brine Blending - Cost Model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AQ94"/>
  <sheetViews>
    <sheetView topLeftCell="I43" workbookViewId="0">
      <selection activeCell="O59" sqref="O59:T71"/>
    </sheetView>
  </sheetViews>
  <sheetFormatPr baseColWidth="10" defaultRowHeight="15"/>
  <cols>
    <col min="1" max="1" width="3.5" style="2" customWidth="1"/>
    <col min="2" max="2" width="25" style="2" customWidth="1"/>
    <col min="3" max="3" width="2.83203125" style="2" customWidth="1"/>
    <col min="4" max="4" width="11.83203125" style="2" customWidth="1"/>
    <col min="5" max="5" width="2.83203125" style="2" customWidth="1"/>
    <col min="6" max="6" width="11.83203125" style="2" customWidth="1"/>
    <col min="7" max="7" width="2.83203125" style="2" customWidth="1"/>
    <col min="8" max="8" width="11.83203125" style="2" customWidth="1"/>
    <col min="9" max="9" width="9.83203125" style="2" customWidth="1"/>
    <col min="10" max="12" width="4.83203125" style="2" customWidth="1"/>
    <col min="13" max="24" width="10.83203125" style="2"/>
    <col min="25" max="25" width="17.6640625" style="2" customWidth="1"/>
    <col min="26" max="16384" width="10.83203125" style="2"/>
  </cols>
  <sheetData>
    <row r="1" spans="1:20">
      <c r="A1" s="22" t="s">
        <v>0</v>
      </c>
      <c r="B1" s="22"/>
      <c r="C1" s="22"/>
      <c r="D1" s="22"/>
      <c r="E1" s="22"/>
      <c r="F1" s="24" t="s">
        <v>58</v>
      </c>
      <c r="G1" s="21"/>
      <c r="H1" s="21" t="s">
        <v>2</v>
      </c>
      <c r="I1" s="21"/>
      <c r="J1" s="21"/>
      <c r="K1" s="21"/>
      <c r="L1" s="21"/>
      <c r="N1" s="5" t="s">
        <v>0</v>
      </c>
      <c r="O1" s="7"/>
      <c r="P1" s="7"/>
      <c r="Q1" s="7"/>
      <c r="R1" s="7"/>
      <c r="S1" s="7"/>
      <c r="T1" s="7"/>
    </row>
    <row r="2" spans="1:20" ht="30" customHeight="1">
      <c r="A2" s="23" t="s">
        <v>1</v>
      </c>
      <c r="B2" s="22"/>
      <c r="C2" s="22"/>
      <c r="D2" s="22"/>
      <c r="E2" s="22"/>
      <c r="F2" s="24" t="s">
        <v>59</v>
      </c>
      <c r="G2" s="21"/>
      <c r="H2" s="21" t="s">
        <v>90</v>
      </c>
      <c r="I2" s="21"/>
      <c r="J2" s="21"/>
      <c r="K2" s="21"/>
      <c r="L2" s="21"/>
      <c r="N2" s="5" t="s">
        <v>2</v>
      </c>
      <c r="O2" s="7"/>
      <c r="P2" s="7"/>
      <c r="Q2" s="7"/>
      <c r="R2" s="7"/>
      <c r="S2" s="7"/>
      <c r="T2" s="7"/>
    </row>
    <row r="3" spans="1:20" ht="25" customHeight="1">
      <c r="A3" s="25" t="s">
        <v>61</v>
      </c>
      <c r="B3" s="22"/>
      <c r="C3" s="22"/>
      <c r="D3" s="22"/>
      <c r="E3" s="22"/>
      <c r="F3" s="22"/>
      <c r="G3" s="22"/>
      <c r="H3" s="22"/>
      <c r="I3" s="22"/>
      <c r="J3" s="22"/>
      <c r="K3" s="32" t="s">
        <v>60</v>
      </c>
      <c r="L3" s="32"/>
      <c r="N3" s="5" t="s">
        <v>1</v>
      </c>
      <c r="O3" s="7"/>
      <c r="P3" s="7"/>
      <c r="Q3" s="7"/>
      <c r="R3" s="7"/>
      <c r="S3" s="7"/>
      <c r="T3" s="7"/>
    </row>
    <row r="4" spans="1:20">
      <c r="A4" s="22"/>
      <c r="B4" s="22" t="s">
        <v>3</v>
      </c>
      <c r="C4" s="9"/>
      <c r="D4" s="22" t="s">
        <v>78</v>
      </c>
      <c r="E4" s="9" t="s">
        <v>50</v>
      </c>
      <c r="F4" s="22" t="s">
        <v>79</v>
      </c>
      <c r="G4" s="9"/>
      <c r="H4" s="22" t="s">
        <v>80</v>
      </c>
      <c r="I4" s="22"/>
      <c r="J4" s="32">
        <v>300</v>
      </c>
      <c r="K4" s="32">
        <v>600</v>
      </c>
      <c r="L4" s="32">
        <v>900</v>
      </c>
      <c r="N4" s="7"/>
      <c r="O4" s="7"/>
      <c r="P4" s="7"/>
      <c r="Q4" s="7"/>
      <c r="R4" s="7"/>
      <c r="S4" s="7"/>
      <c r="T4" s="7"/>
    </row>
    <row r="5" spans="1:20">
      <c r="A5" s="22"/>
      <c r="B5" s="22" t="s">
        <v>23</v>
      </c>
      <c r="C5" s="9"/>
      <c r="D5" s="22" t="s">
        <v>22</v>
      </c>
      <c r="E5" s="9" t="s">
        <v>50</v>
      </c>
      <c r="F5" s="22" t="s">
        <v>24</v>
      </c>
      <c r="G5" s="9"/>
      <c r="H5" s="22" t="s">
        <v>25</v>
      </c>
      <c r="I5" s="22"/>
      <c r="J5" s="29">
        <v>1.5</v>
      </c>
      <c r="K5" s="29">
        <v>1</v>
      </c>
      <c r="L5" s="29">
        <v>0.5</v>
      </c>
      <c r="N5" s="7"/>
      <c r="O5" s="7"/>
      <c r="P5" s="7"/>
      <c r="Q5" s="7"/>
      <c r="R5" s="7"/>
      <c r="S5" s="7"/>
      <c r="T5" s="7"/>
    </row>
    <row r="6" spans="1:20">
      <c r="A6" s="22"/>
      <c r="B6" s="22" t="s">
        <v>12</v>
      </c>
      <c r="C6" s="9"/>
      <c r="D6" s="22" t="s">
        <v>14</v>
      </c>
      <c r="E6" s="9" t="s">
        <v>50</v>
      </c>
      <c r="F6" s="22" t="s">
        <v>15</v>
      </c>
      <c r="G6" s="9"/>
      <c r="H6" s="22" t="s">
        <v>13</v>
      </c>
      <c r="I6" s="22"/>
      <c r="J6" s="29">
        <v>1.1000000000000001</v>
      </c>
      <c r="K6" s="29">
        <v>1</v>
      </c>
      <c r="L6" s="29">
        <v>0.9</v>
      </c>
      <c r="N6" s="5"/>
      <c r="O6" s="5" t="s">
        <v>40</v>
      </c>
      <c r="P6" s="5" t="s">
        <v>40</v>
      </c>
      <c r="Q6" s="5" t="s">
        <v>40</v>
      </c>
      <c r="R6" s="5" t="s">
        <v>40</v>
      </c>
      <c r="S6" s="5" t="s">
        <v>40</v>
      </c>
      <c r="T6" s="5" t="s">
        <v>40</v>
      </c>
    </row>
    <row r="7" spans="1:20">
      <c r="A7" s="22"/>
      <c r="B7" s="22" t="s">
        <v>4</v>
      </c>
      <c r="C7" s="10"/>
      <c r="D7" s="22" t="s">
        <v>27</v>
      </c>
      <c r="E7" s="10" t="s">
        <v>50</v>
      </c>
      <c r="F7" s="22" t="s">
        <v>28</v>
      </c>
      <c r="G7" s="10"/>
      <c r="H7" s="22" t="s">
        <v>26</v>
      </c>
      <c r="I7" s="22"/>
      <c r="J7" s="30">
        <v>1.25</v>
      </c>
      <c r="K7" s="30">
        <v>1</v>
      </c>
      <c r="L7" s="30">
        <v>0.75</v>
      </c>
      <c r="N7" s="5"/>
      <c r="O7" s="8" t="s">
        <v>47</v>
      </c>
      <c r="P7" s="8" t="s">
        <v>47</v>
      </c>
      <c r="Q7" s="8" t="s">
        <v>47</v>
      </c>
      <c r="R7" s="8" t="s">
        <v>48</v>
      </c>
      <c r="S7" s="8" t="s">
        <v>48</v>
      </c>
      <c r="T7" s="8" t="s">
        <v>48</v>
      </c>
    </row>
    <row r="8" spans="1:20" ht="25" customHeight="1">
      <c r="A8" s="25" t="s">
        <v>5</v>
      </c>
      <c r="B8" s="22"/>
      <c r="C8" s="26"/>
      <c r="D8" s="22"/>
      <c r="E8" s="26"/>
      <c r="F8" s="22"/>
      <c r="G8" s="26"/>
      <c r="H8" s="22"/>
      <c r="I8" s="22"/>
      <c r="J8" s="22"/>
      <c r="K8" s="22"/>
      <c r="L8" s="22"/>
      <c r="N8" s="8" t="s">
        <v>44</v>
      </c>
      <c r="O8" s="12" t="s">
        <v>45</v>
      </c>
      <c r="P8" s="12" t="s">
        <v>45</v>
      </c>
      <c r="Q8" s="12" t="s">
        <v>45</v>
      </c>
      <c r="R8" s="12" t="s">
        <v>46</v>
      </c>
      <c r="S8" s="12" t="s">
        <v>46</v>
      </c>
      <c r="T8" s="12" t="s">
        <v>46</v>
      </c>
    </row>
    <row r="9" spans="1:20">
      <c r="A9" s="22"/>
      <c r="B9" s="22" t="s">
        <v>7</v>
      </c>
      <c r="C9" s="9"/>
      <c r="D9" s="22" t="s">
        <v>16</v>
      </c>
      <c r="E9" s="9" t="s">
        <v>50</v>
      </c>
      <c r="F9" s="22" t="s">
        <v>17</v>
      </c>
      <c r="G9" s="9"/>
      <c r="H9" s="22" t="s">
        <v>66</v>
      </c>
      <c r="I9" s="22"/>
      <c r="J9" s="29">
        <v>1.5</v>
      </c>
      <c r="K9" s="29">
        <v>1</v>
      </c>
      <c r="L9" s="29">
        <v>0.5</v>
      </c>
      <c r="N9" s="13">
        <v>30</v>
      </c>
      <c r="O9" s="13">
        <v>10</v>
      </c>
      <c r="P9" s="13">
        <v>10</v>
      </c>
      <c r="Q9" s="13">
        <v>10</v>
      </c>
      <c r="R9" s="13">
        <v>3.9</v>
      </c>
      <c r="S9" s="13">
        <v>3.9</v>
      </c>
      <c r="T9" s="13">
        <v>3.9</v>
      </c>
    </row>
    <row r="10" spans="1:20">
      <c r="A10" s="22"/>
      <c r="B10" s="22" t="s">
        <v>18</v>
      </c>
      <c r="C10" s="9"/>
      <c r="D10" s="22" t="s">
        <v>19</v>
      </c>
      <c r="E10" s="9" t="s">
        <v>50</v>
      </c>
      <c r="F10" s="22" t="s">
        <v>20</v>
      </c>
      <c r="G10" s="9"/>
      <c r="H10" s="22" t="s">
        <v>21</v>
      </c>
      <c r="I10" s="22"/>
      <c r="J10" s="30">
        <v>1.25</v>
      </c>
      <c r="K10" s="30">
        <v>1</v>
      </c>
      <c r="L10" s="30">
        <v>0.75</v>
      </c>
      <c r="N10" s="13">
        <f>N9-5</f>
        <v>25</v>
      </c>
      <c r="O10" s="13">
        <v>8</v>
      </c>
      <c r="P10" s="13">
        <v>8</v>
      </c>
      <c r="Q10" s="13">
        <v>8</v>
      </c>
      <c r="R10" s="13">
        <v>2.8</v>
      </c>
      <c r="S10" s="13">
        <v>2.8</v>
      </c>
      <c r="T10" s="13">
        <v>2.8</v>
      </c>
    </row>
    <row r="11" spans="1:20" ht="25" customHeight="1">
      <c r="A11" s="25" t="s">
        <v>11</v>
      </c>
      <c r="B11" s="22"/>
      <c r="C11" s="26"/>
      <c r="D11" s="22"/>
      <c r="E11" s="26"/>
      <c r="F11" s="22"/>
      <c r="G11" s="26"/>
      <c r="H11" s="22"/>
      <c r="I11" s="22"/>
      <c r="J11" s="22"/>
      <c r="K11" s="22"/>
      <c r="L11" s="22"/>
      <c r="N11" s="13">
        <f t="shared" ref="N11:N21" si="0">N10-5</f>
        <v>20</v>
      </c>
      <c r="O11" s="13">
        <v>5.8</v>
      </c>
      <c r="P11" s="13">
        <v>5.8</v>
      </c>
      <c r="Q11" s="13">
        <v>5.8</v>
      </c>
      <c r="R11" s="13">
        <v>2.1</v>
      </c>
      <c r="S11" s="13">
        <v>2.1</v>
      </c>
      <c r="T11" s="13">
        <v>2.1</v>
      </c>
    </row>
    <row r="12" spans="1:20">
      <c r="A12" s="22"/>
      <c r="B12" s="22" t="s">
        <v>8</v>
      </c>
      <c r="C12" s="9"/>
      <c r="D12" s="22" t="s">
        <v>29</v>
      </c>
      <c r="E12" s="9" t="s">
        <v>50</v>
      </c>
      <c r="F12" s="22" t="s">
        <v>30</v>
      </c>
      <c r="G12" s="9"/>
      <c r="H12" s="22" t="s">
        <v>31</v>
      </c>
      <c r="I12" s="22"/>
      <c r="J12" s="29">
        <v>1.5</v>
      </c>
      <c r="K12" s="29">
        <v>1</v>
      </c>
      <c r="L12" s="29">
        <v>0.5</v>
      </c>
      <c r="N12" s="13">
        <f t="shared" si="0"/>
        <v>15</v>
      </c>
      <c r="O12" s="13">
        <v>3.9</v>
      </c>
      <c r="P12" s="13">
        <v>3.9</v>
      </c>
      <c r="Q12" s="13">
        <v>3.9</v>
      </c>
      <c r="R12" s="13">
        <v>1.6</v>
      </c>
      <c r="S12" s="13">
        <v>1.6</v>
      </c>
      <c r="T12" s="13">
        <v>1.6</v>
      </c>
    </row>
    <row r="13" spans="1:20">
      <c r="A13" s="22"/>
      <c r="B13" s="22" t="s">
        <v>9</v>
      </c>
      <c r="C13" s="9"/>
      <c r="D13" s="22" t="s">
        <v>32</v>
      </c>
      <c r="E13" s="9" t="s">
        <v>50</v>
      </c>
      <c r="F13" s="22" t="s">
        <v>33</v>
      </c>
      <c r="G13" s="9"/>
      <c r="H13" s="22" t="s">
        <v>34</v>
      </c>
      <c r="I13" s="22"/>
      <c r="J13" s="30">
        <v>1.25</v>
      </c>
      <c r="K13" s="30">
        <v>1</v>
      </c>
      <c r="L13" s="30">
        <v>0.75</v>
      </c>
      <c r="N13" s="13">
        <f t="shared" si="0"/>
        <v>10</v>
      </c>
      <c r="O13" s="13">
        <v>2</v>
      </c>
      <c r="P13" s="13">
        <v>2</v>
      </c>
      <c r="Q13" s="13">
        <v>2</v>
      </c>
      <c r="R13" s="13">
        <v>1.2</v>
      </c>
      <c r="S13" s="13">
        <v>1.2</v>
      </c>
      <c r="T13" s="13">
        <v>1.2</v>
      </c>
    </row>
    <row r="14" spans="1:20">
      <c r="A14" s="22"/>
      <c r="B14" s="22" t="s">
        <v>10</v>
      </c>
      <c r="C14" s="9" t="s">
        <v>50</v>
      </c>
      <c r="D14" s="22" t="s">
        <v>88</v>
      </c>
      <c r="E14" s="9" t="s">
        <v>50</v>
      </c>
      <c r="F14" s="22" t="s">
        <v>35</v>
      </c>
      <c r="G14" s="9" t="s">
        <v>50</v>
      </c>
      <c r="H14" s="22" t="s">
        <v>89</v>
      </c>
      <c r="I14" s="22"/>
      <c r="J14" s="30">
        <v>1.25</v>
      </c>
      <c r="K14" s="30">
        <v>1</v>
      </c>
      <c r="L14" s="30">
        <v>0.75</v>
      </c>
      <c r="N14" s="13">
        <f t="shared" si="0"/>
        <v>5</v>
      </c>
      <c r="O14" s="13">
        <v>3.4</v>
      </c>
      <c r="P14" s="13">
        <v>3.4</v>
      </c>
      <c r="Q14" s="13">
        <v>3.4</v>
      </c>
      <c r="R14" s="13">
        <v>1.5</v>
      </c>
      <c r="S14" s="13">
        <v>1.5</v>
      </c>
      <c r="T14" s="13">
        <v>1.5</v>
      </c>
    </row>
    <row r="15" spans="1:20" ht="25" customHeight="1">
      <c r="A15" s="25" t="s">
        <v>67</v>
      </c>
      <c r="B15" s="22"/>
      <c r="C15" s="29"/>
      <c r="D15" s="22"/>
      <c r="E15" s="26"/>
      <c r="F15" s="22"/>
      <c r="G15" s="22"/>
      <c r="H15" s="22"/>
      <c r="I15" s="22"/>
      <c r="J15" s="22"/>
      <c r="K15" s="22"/>
      <c r="L15" s="22"/>
      <c r="N15" s="13">
        <f t="shared" si="0"/>
        <v>0</v>
      </c>
      <c r="O15" s="13">
        <v>0.01</v>
      </c>
      <c r="P15" s="13">
        <v>0.01</v>
      </c>
      <c r="Q15" s="13">
        <v>0.01</v>
      </c>
      <c r="R15" s="13">
        <v>0.01</v>
      </c>
      <c r="S15" s="13">
        <v>0.01</v>
      </c>
      <c r="T15" s="13">
        <v>0.01</v>
      </c>
    </row>
    <row r="16" spans="1:20">
      <c r="A16" s="22"/>
      <c r="B16" s="24"/>
      <c r="C16" s="29"/>
      <c r="D16" s="24" t="s">
        <v>68</v>
      </c>
      <c r="E16" s="9"/>
      <c r="F16" s="22"/>
      <c r="G16" s="22"/>
      <c r="H16" s="22"/>
      <c r="I16" s="22"/>
      <c r="J16" s="29">
        <v>2.5</v>
      </c>
      <c r="K16" s="29"/>
      <c r="L16" s="29"/>
      <c r="N16" s="13">
        <f t="shared" si="0"/>
        <v>-5</v>
      </c>
      <c r="O16" s="13">
        <v>0.01</v>
      </c>
      <c r="P16" s="13">
        <v>0.01</v>
      </c>
      <c r="Q16" s="13">
        <v>0.01</v>
      </c>
      <c r="R16" s="13">
        <v>0.01</v>
      </c>
      <c r="S16" s="13">
        <v>0.01</v>
      </c>
      <c r="T16" s="13">
        <v>0.01</v>
      </c>
    </row>
    <row r="17" spans="1:20">
      <c r="A17" s="22"/>
      <c r="B17" s="24"/>
      <c r="C17" s="29"/>
      <c r="D17" s="24" t="s">
        <v>75</v>
      </c>
      <c r="E17" s="9"/>
      <c r="F17" s="22"/>
      <c r="G17" s="22"/>
      <c r="H17" s="22"/>
      <c r="I17" s="22"/>
      <c r="J17" s="29">
        <v>2</v>
      </c>
      <c r="K17" s="29"/>
      <c r="L17" s="29"/>
      <c r="N17" s="13">
        <f t="shared" si="0"/>
        <v>-10</v>
      </c>
      <c r="O17" s="13">
        <v>0.01</v>
      </c>
      <c r="P17" s="13">
        <v>0.01</v>
      </c>
      <c r="Q17" s="13">
        <v>0.01</v>
      </c>
      <c r="R17" s="13">
        <v>0.01</v>
      </c>
      <c r="S17" s="13">
        <v>0.01</v>
      </c>
      <c r="T17" s="13">
        <v>0.01</v>
      </c>
    </row>
    <row r="18" spans="1:20">
      <c r="A18" s="22"/>
      <c r="B18" s="24"/>
      <c r="C18" s="29"/>
      <c r="D18" s="24" t="s">
        <v>76</v>
      </c>
      <c r="E18" s="9"/>
      <c r="F18" s="22"/>
      <c r="G18" s="22"/>
      <c r="H18" s="22"/>
      <c r="I18" s="22"/>
      <c r="J18" s="29">
        <v>1.5</v>
      </c>
      <c r="K18" s="29"/>
      <c r="L18" s="29"/>
      <c r="N18" s="13">
        <f t="shared" si="0"/>
        <v>-15</v>
      </c>
      <c r="O18" s="13">
        <v>0.01</v>
      </c>
      <c r="P18" s="13">
        <v>0.01</v>
      </c>
      <c r="Q18" s="13">
        <v>0.01</v>
      </c>
      <c r="R18" s="13">
        <v>0.01</v>
      </c>
      <c r="S18" s="13">
        <v>0.01</v>
      </c>
      <c r="T18" s="13">
        <v>0.01</v>
      </c>
    </row>
    <row r="19" spans="1:20">
      <c r="A19" s="22"/>
      <c r="B19" s="24"/>
      <c r="C19" s="29"/>
      <c r="D19" s="24" t="s">
        <v>69</v>
      </c>
      <c r="E19" s="9" t="s">
        <v>50</v>
      </c>
      <c r="F19" s="22" t="s">
        <v>77</v>
      </c>
      <c r="G19" s="22"/>
      <c r="H19" s="22"/>
      <c r="I19" s="22"/>
      <c r="J19" s="29">
        <v>1</v>
      </c>
      <c r="K19" s="29"/>
      <c r="L19" s="29"/>
      <c r="N19" s="13">
        <f t="shared" si="0"/>
        <v>-20</v>
      </c>
      <c r="O19" s="13">
        <v>0.01</v>
      </c>
      <c r="P19" s="13">
        <v>0.01</v>
      </c>
      <c r="Q19" s="13">
        <v>0.01</v>
      </c>
      <c r="R19" s="13">
        <v>0.01</v>
      </c>
      <c r="S19" s="13">
        <v>0.01</v>
      </c>
      <c r="T19" s="13">
        <v>0.01</v>
      </c>
    </row>
    <row r="20" spans="1:20">
      <c r="A20" s="22"/>
      <c r="B20" s="24"/>
      <c r="C20" s="29"/>
      <c r="D20" s="24" t="s">
        <v>70</v>
      </c>
      <c r="E20" s="9"/>
      <c r="F20" s="22"/>
      <c r="G20" s="22"/>
      <c r="H20" s="22"/>
      <c r="I20" s="22"/>
      <c r="J20" s="30">
        <v>0.75</v>
      </c>
      <c r="K20" s="29"/>
      <c r="L20" s="29"/>
      <c r="N20" s="13">
        <f t="shared" si="0"/>
        <v>-25</v>
      </c>
      <c r="O20" s="13">
        <v>0.01</v>
      </c>
      <c r="P20" s="13">
        <v>0.01</v>
      </c>
      <c r="Q20" s="13">
        <v>0.01</v>
      </c>
      <c r="R20" s="13">
        <v>0.01</v>
      </c>
      <c r="S20" s="13">
        <v>0.01</v>
      </c>
      <c r="T20" s="13">
        <v>0.01</v>
      </c>
    </row>
    <row r="21" spans="1:20">
      <c r="A21" s="22"/>
      <c r="B21" s="22"/>
      <c r="C21" s="29"/>
      <c r="D21" s="24" t="s">
        <v>71</v>
      </c>
      <c r="E21" s="9"/>
      <c r="F21" s="22"/>
      <c r="G21" s="22"/>
      <c r="H21" s="22"/>
      <c r="I21" s="22"/>
      <c r="J21" s="30">
        <v>0.5</v>
      </c>
      <c r="K21" s="30"/>
      <c r="L21" s="30"/>
      <c r="N21" s="13">
        <f t="shared" si="0"/>
        <v>-30</v>
      </c>
      <c r="O21" s="13">
        <v>0.01</v>
      </c>
      <c r="P21" s="13">
        <v>0.01</v>
      </c>
      <c r="Q21" s="13">
        <v>0.01</v>
      </c>
      <c r="R21" s="13">
        <v>0.01</v>
      </c>
      <c r="S21" s="13">
        <v>0.01</v>
      </c>
      <c r="T21" s="13">
        <v>0.01</v>
      </c>
    </row>
    <row r="22" spans="1:20" ht="10" customHeight="1">
      <c r="A22" s="22"/>
      <c r="B22" s="22"/>
      <c r="C22" s="29"/>
      <c r="D22" s="24"/>
      <c r="E22" s="26"/>
      <c r="F22" s="22"/>
      <c r="G22" s="22"/>
      <c r="H22" s="22"/>
      <c r="I22" s="22"/>
      <c r="J22" s="30"/>
      <c r="K22" s="30"/>
      <c r="L22" s="30"/>
      <c r="N22" s="7"/>
      <c r="O22" s="13"/>
      <c r="P22" s="13"/>
      <c r="Q22" s="13"/>
      <c r="R22" s="13"/>
      <c r="S22" s="13"/>
      <c r="T22" s="13"/>
    </row>
    <row r="23" spans="1:20" ht="24">
      <c r="A23" s="25" t="s">
        <v>6</v>
      </c>
      <c r="B23" s="22"/>
      <c r="C23" s="9"/>
      <c r="D23" s="22" t="s">
        <v>72</v>
      </c>
      <c r="E23" s="11" t="s">
        <v>50</v>
      </c>
      <c r="F23" s="22" t="s">
        <v>73</v>
      </c>
      <c r="G23" s="9"/>
      <c r="H23" s="22" t="s">
        <v>74</v>
      </c>
      <c r="I23" s="22"/>
      <c r="J23" s="30">
        <v>1.25</v>
      </c>
      <c r="K23" s="30">
        <v>1</v>
      </c>
      <c r="L23" s="30">
        <v>0.75</v>
      </c>
      <c r="N23" s="14" t="s">
        <v>49</v>
      </c>
      <c r="O23" s="8">
        <v>1</v>
      </c>
      <c r="P23" s="8">
        <v>1</v>
      </c>
      <c r="Q23" s="8">
        <v>1</v>
      </c>
      <c r="R23" s="8">
        <v>1</v>
      </c>
      <c r="S23" s="8">
        <v>1</v>
      </c>
      <c r="T23" s="8">
        <v>1</v>
      </c>
    </row>
    <row r="24" spans="1:20" ht="25" customHeight="1">
      <c r="A24" s="25" t="s">
        <v>36</v>
      </c>
      <c r="B24" s="22"/>
      <c r="C24" s="29"/>
      <c r="D24" s="22"/>
      <c r="E24" s="28"/>
      <c r="F24" s="22"/>
      <c r="G24" s="22"/>
      <c r="H24" s="22"/>
      <c r="I24" s="22"/>
      <c r="J24" s="22"/>
      <c r="K24" s="22"/>
      <c r="L24" s="22"/>
      <c r="N24" s="14" t="s">
        <v>51</v>
      </c>
      <c r="O24" s="8">
        <f>IF(Shade!$C$4="Y",Shade!$J$4,Shade!$K$4)</f>
        <v>600</v>
      </c>
      <c r="P24" s="8">
        <f>Shade!$K$4</f>
        <v>600</v>
      </c>
      <c r="Q24" s="8">
        <f>IF(Shade!$C$4="Y",Shade!$L$4,Shade!$K$4)</f>
        <v>600</v>
      </c>
      <c r="R24" s="8">
        <f>IF(Shade!$C$39="Y",Shade!$J$39,Shade!$K$39)</f>
        <v>20</v>
      </c>
      <c r="S24" s="8">
        <f>Shade!$K$39</f>
        <v>20</v>
      </c>
      <c r="T24" s="8">
        <f>IF(Shade!$C$39="Y",Shade!$L$39,Shade!$K$39)</f>
        <v>20</v>
      </c>
    </row>
    <row r="25" spans="1:20" ht="24">
      <c r="A25" s="22"/>
      <c r="B25" s="22" t="s">
        <v>65</v>
      </c>
      <c r="C25" s="9"/>
      <c r="D25" s="22" t="s">
        <v>55</v>
      </c>
      <c r="E25" s="9" t="s">
        <v>50</v>
      </c>
      <c r="F25" s="22" t="s">
        <v>57</v>
      </c>
      <c r="G25" s="9"/>
      <c r="H25" s="22" t="s">
        <v>56</v>
      </c>
      <c r="I25" s="22"/>
      <c r="J25" s="29">
        <v>1.5</v>
      </c>
      <c r="K25" s="29">
        <v>1</v>
      </c>
      <c r="L25" s="29">
        <v>0.5</v>
      </c>
      <c r="N25" s="14" t="s">
        <v>52</v>
      </c>
      <c r="O25" s="15">
        <f>Shade!$F29</f>
        <v>75</v>
      </c>
      <c r="P25" s="15">
        <f>Shade!$F29</f>
        <v>75</v>
      </c>
      <c r="Q25" s="15">
        <f>Shade!$F29</f>
        <v>75</v>
      </c>
      <c r="R25" s="34">
        <f>$F37</f>
        <v>0.11</v>
      </c>
      <c r="S25" s="34">
        <f t="shared" ref="S25:T25" si="1">$F37</f>
        <v>0.11</v>
      </c>
      <c r="T25" s="34">
        <f t="shared" si="1"/>
        <v>0.11</v>
      </c>
    </row>
    <row r="26" spans="1:20" ht="24">
      <c r="A26" s="22"/>
      <c r="B26" s="22" t="s">
        <v>64</v>
      </c>
      <c r="C26" s="9"/>
      <c r="D26" s="22" t="s">
        <v>55</v>
      </c>
      <c r="E26" s="9" t="s">
        <v>50</v>
      </c>
      <c r="F26" s="22" t="s">
        <v>57</v>
      </c>
      <c r="G26" s="9"/>
      <c r="H26" s="22" t="s">
        <v>56</v>
      </c>
      <c r="I26" s="22"/>
      <c r="J26" s="30">
        <v>1.25</v>
      </c>
      <c r="K26" s="30">
        <v>1</v>
      </c>
      <c r="L26" s="30">
        <v>0.75</v>
      </c>
      <c r="N26" s="14" t="s">
        <v>53</v>
      </c>
      <c r="O26" s="16">
        <v>9.1999999999999993</v>
      </c>
      <c r="P26" s="16">
        <v>9.1999999999999993</v>
      </c>
      <c r="Q26" s="16">
        <v>9.1999999999999993</v>
      </c>
      <c r="R26" s="7"/>
      <c r="S26" s="7"/>
      <c r="T26" s="7"/>
    </row>
    <row r="27" spans="1:20" ht="24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N27" s="14" t="s">
        <v>54</v>
      </c>
      <c r="O27" s="16"/>
      <c r="P27" s="5"/>
      <c r="Q27" s="5"/>
      <c r="R27" s="7">
        <v>3.7</v>
      </c>
      <c r="S27" s="7">
        <v>3.7</v>
      </c>
      <c r="T27" s="7">
        <v>3.7</v>
      </c>
    </row>
    <row r="28" spans="1:20">
      <c r="A28" s="25" t="s">
        <v>62</v>
      </c>
      <c r="B28" s="22"/>
      <c r="C28" s="22"/>
      <c r="D28" s="22"/>
      <c r="E28" s="22"/>
      <c r="F28" s="25" t="s">
        <v>41</v>
      </c>
      <c r="G28" s="22"/>
      <c r="H28" s="22"/>
      <c r="I28" s="22"/>
      <c r="J28" s="22"/>
      <c r="K28" s="22"/>
      <c r="L28" s="22"/>
      <c r="N28" s="7"/>
      <c r="O28" s="7"/>
      <c r="P28" s="7"/>
      <c r="Q28" s="7"/>
      <c r="R28" s="7"/>
      <c r="S28" s="7"/>
      <c r="T28" s="7"/>
    </row>
    <row r="29" spans="1:20">
      <c r="A29" s="9" t="s">
        <v>50</v>
      </c>
      <c r="B29" s="22" t="s">
        <v>37</v>
      </c>
      <c r="C29" s="27" t="s">
        <v>40</v>
      </c>
      <c r="D29" s="22"/>
      <c r="E29" s="22"/>
      <c r="F29" s="4">
        <v>75</v>
      </c>
      <c r="G29" s="22" t="s">
        <v>42</v>
      </c>
      <c r="H29" s="22"/>
      <c r="I29" s="22"/>
      <c r="J29" s="22"/>
      <c r="K29" s="22"/>
      <c r="L29" s="22"/>
      <c r="N29" s="7"/>
      <c r="O29" s="7"/>
      <c r="P29" s="7"/>
      <c r="Q29" s="7"/>
      <c r="R29" s="7"/>
      <c r="S29" s="7"/>
      <c r="T29" s="7"/>
    </row>
    <row r="30" spans="1:20" ht="51">
      <c r="A30" s="9"/>
      <c r="B30" s="22"/>
      <c r="C30" s="27"/>
      <c r="D30" s="22"/>
      <c r="E30" s="22"/>
      <c r="F30" s="22"/>
      <c r="G30" s="22"/>
      <c r="H30" s="22"/>
      <c r="I30" s="22"/>
      <c r="J30" s="22"/>
      <c r="K30" s="22"/>
      <c r="L30" s="22"/>
      <c r="N30" s="8" t="s">
        <v>44</v>
      </c>
      <c r="O30" s="12" t="str">
        <f>O8</f>
        <v>Rock Salt</v>
      </c>
      <c r="P30" s="12" t="str">
        <f t="shared" ref="P30:Q30" si="2">P8</f>
        <v>Rock Salt</v>
      </c>
      <c r="Q30" s="12" t="str">
        <f t="shared" si="2"/>
        <v>Rock Salt</v>
      </c>
      <c r="R30" s="12" t="str">
        <f>R8</f>
        <v>Salt Brine</v>
      </c>
      <c r="S30" s="12" t="str">
        <f t="shared" ref="S30:T30" si="3">S8</f>
        <v>Salt Brine</v>
      </c>
      <c r="T30" s="12" t="str">
        <f t="shared" si="3"/>
        <v>Salt Brine</v>
      </c>
    </row>
    <row r="31" spans="1:20">
      <c r="A31" s="9"/>
      <c r="B31" s="22"/>
      <c r="C31" s="27"/>
      <c r="D31" s="22"/>
      <c r="E31" s="22"/>
      <c r="F31" s="22"/>
      <c r="G31" s="22"/>
      <c r="H31" s="22"/>
      <c r="I31" s="22"/>
      <c r="J31" s="22"/>
      <c r="K31" s="22"/>
      <c r="L31" s="22"/>
      <c r="N31" s="7"/>
      <c r="O31" s="5" t="s">
        <v>40</v>
      </c>
      <c r="P31" s="5" t="s">
        <v>40</v>
      </c>
      <c r="Q31" s="5" t="s">
        <v>40</v>
      </c>
      <c r="R31" s="5" t="s">
        <v>40</v>
      </c>
      <c r="S31" s="5" t="s">
        <v>40</v>
      </c>
      <c r="T31" s="5" t="s">
        <v>40</v>
      </c>
    </row>
    <row r="32" spans="1:20">
      <c r="A32" s="9"/>
      <c r="B32" s="22"/>
      <c r="C32" s="27"/>
      <c r="D32" s="22"/>
      <c r="E32" s="22"/>
      <c r="F32" s="22"/>
      <c r="G32" s="22"/>
      <c r="H32" s="22"/>
      <c r="I32" s="22"/>
      <c r="J32" s="22"/>
      <c r="K32" s="22"/>
      <c r="L32" s="22"/>
      <c r="N32" s="7"/>
      <c r="O32" s="8" t="s">
        <v>47</v>
      </c>
      <c r="P32" s="8" t="s">
        <v>47</v>
      </c>
      <c r="Q32" s="8" t="s">
        <v>47</v>
      </c>
      <c r="R32" s="8" t="s">
        <v>48</v>
      </c>
      <c r="S32" s="8" t="s">
        <v>48</v>
      </c>
      <c r="T32" s="8" t="s">
        <v>48</v>
      </c>
    </row>
    <row r="33" spans="1:20">
      <c r="A33" s="9"/>
      <c r="B33" s="22"/>
      <c r="C33" s="27"/>
      <c r="D33" s="22"/>
      <c r="E33" s="22"/>
      <c r="F33" s="22"/>
      <c r="G33" s="22"/>
      <c r="H33" s="22"/>
      <c r="I33" s="22"/>
      <c r="J33" s="22"/>
      <c r="K33" s="22"/>
      <c r="L33" s="22"/>
      <c r="N33" s="19" t="str">
        <f>Shade!$A3</f>
        <v>Application Factors - Select levels by placing a "Y" in the appropriate blocks.</v>
      </c>
      <c r="O33" s="7"/>
      <c r="P33" s="7"/>
      <c r="Q33" s="7"/>
      <c r="R33" s="7"/>
      <c r="S33" s="7"/>
      <c r="T33" s="7"/>
    </row>
    <row r="34" spans="1:20">
      <c r="A34" s="9"/>
      <c r="B34" s="22"/>
      <c r="C34" s="27"/>
      <c r="D34" s="22"/>
      <c r="E34" s="22"/>
      <c r="F34" s="22"/>
      <c r="G34" s="22"/>
      <c r="H34" s="22"/>
      <c r="I34" s="22"/>
      <c r="J34" s="22"/>
      <c r="K34" s="22"/>
      <c r="L34" s="22"/>
      <c r="N34" s="18" t="str">
        <f>Shade!$B5</f>
        <v>Ice Thickness (inches)</v>
      </c>
      <c r="O34" s="20">
        <f>IF($C5="Y",$J5,$K5)</f>
        <v>1</v>
      </c>
      <c r="P34" s="20">
        <f>$K5</f>
        <v>1</v>
      </c>
      <c r="Q34" s="20">
        <f>IF($G5="Y",$L5,$K5)</f>
        <v>1</v>
      </c>
      <c r="R34" s="20">
        <f>IF($C5="Y",$J5,$K5)</f>
        <v>1</v>
      </c>
      <c r="S34" s="20">
        <f>$K5</f>
        <v>1</v>
      </c>
      <c r="T34" s="20">
        <f>IF($G5="Y",$L5,$K5)</f>
        <v>1</v>
      </c>
    </row>
    <row r="35" spans="1:20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N35" s="18" t="str">
        <f>Shade!$B6</f>
        <v>Temperature Movement</v>
      </c>
      <c r="O35" s="20">
        <f t="shared" ref="O35:O43" si="4">IF($C6="Y",$J6,$K6)</f>
        <v>1</v>
      </c>
      <c r="P35" s="20">
        <f t="shared" ref="P35:P43" si="5">$K6</f>
        <v>1</v>
      </c>
      <c r="Q35" s="20">
        <f t="shared" ref="Q35:Q43" si="6">IF($G6="Y",$L6,$K6)</f>
        <v>1</v>
      </c>
      <c r="R35" s="20">
        <f t="shared" ref="R35:R43" si="7">IF($C6="Y",$J6,$K6)</f>
        <v>1</v>
      </c>
      <c r="S35" s="20">
        <f t="shared" ref="S35:S43" si="8">$K6</f>
        <v>1</v>
      </c>
      <c r="T35" s="20">
        <f t="shared" ref="T35:T43" si="9">IF($G6="Y",$L6,$K6)</f>
        <v>1</v>
      </c>
    </row>
    <row r="36" spans="1:20">
      <c r="A36" s="3" t="s">
        <v>63</v>
      </c>
      <c r="B36" s="22"/>
      <c r="C36" s="22"/>
      <c r="D36" s="22"/>
      <c r="E36" s="22"/>
      <c r="F36" s="25" t="s">
        <v>41</v>
      </c>
      <c r="G36" s="22"/>
      <c r="H36" s="22"/>
      <c r="I36" s="22"/>
      <c r="J36" s="22"/>
      <c r="K36" s="22"/>
      <c r="L36" s="22"/>
      <c r="N36" s="18" t="str">
        <f>Shade!$B7</f>
        <v>Repeat Time</v>
      </c>
      <c r="O36" s="20">
        <f t="shared" si="4"/>
        <v>1</v>
      </c>
      <c r="P36" s="20">
        <f t="shared" si="5"/>
        <v>1</v>
      </c>
      <c r="Q36" s="20">
        <f t="shared" si="6"/>
        <v>1</v>
      </c>
      <c r="R36" s="20">
        <f t="shared" si="7"/>
        <v>1</v>
      </c>
      <c r="S36" s="20">
        <f t="shared" si="8"/>
        <v>1</v>
      </c>
      <c r="T36" s="20">
        <f t="shared" si="9"/>
        <v>1</v>
      </c>
    </row>
    <row r="37" spans="1:20">
      <c r="A37" s="9" t="s">
        <v>50</v>
      </c>
      <c r="B37" s="22" t="s">
        <v>38</v>
      </c>
      <c r="C37" s="27" t="s">
        <v>39</v>
      </c>
      <c r="D37" s="22"/>
      <c r="E37" s="22"/>
      <c r="F37" s="4">
        <v>0.11</v>
      </c>
      <c r="G37" s="22" t="s">
        <v>43</v>
      </c>
      <c r="H37" s="22"/>
      <c r="I37" s="22"/>
      <c r="J37" s="22"/>
      <c r="K37" s="22"/>
      <c r="L37" s="22"/>
      <c r="N37" s="19" t="str">
        <f>Shade!$A8</f>
        <v>Roadway Surface Factors</v>
      </c>
      <c r="O37" s="20"/>
      <c r="P37" s="20"/>
      <c r="Q37" s="20"/>
      <c r="R37" s="20"/>
      <c r="S37" s="20"/>
      <c r="T37" s="20"/>
    </row>
    <row r="38" spans="1:20">
      <c r="A38" s="9"/>
      <c r="B38" s="22"/>
      <c r="C38" s="27"/>
      <c r="D38" s="22"/>
      <c r="E38" s="22"/>
      <c r="F38" s="22"/>
      <c r="G38" s="22"/>
      <c r="H38" s="22"/>
      <c r="I38" s="22"/>
      <c r="J38" s="22"/>
      <c r="K38" s="22"/>
      <c r="L38" s="22"/>
      <c r="N38" s="18" t="str">
        <f>Shade!$B9</f>
        <v>Pavement Material</v>
      </c>
      <c r="O38" s="20">
        <f t="shared" si="4"/>
        <v>1</v>
      </c>
      <c r="P38" s="20">
        <f t="shared" si="5"/>
        <v>1</v>
      </c>
      <c r="Q38" s="20">
        <f t="shared" si="6"/>
        <v>1</v>
      </c>
      <c r="R38" s="20">
        <f t="shared" si="7"/>
        <v>1</v>
      </c>
      <c r="S38" s="20">
        <f t="shared" si="8"/>
        <v>1</v>
      </c>
      <c r="T38" s="20">
        <f t="shared" si="9"/>
        <v>1</v>
      </c>
    </row>
    <row r="39" spans="1:20">
      <c r="A39" s="9"/>
      <c r="B39" s="22" t="s">
        <v>3</v>
      </c>
      <c r="C39" s="9"/>
      <c r="D39" s="22" t="s">
        <v>83</v>
      </c>
      <c r="E39" s="9" t="s">
        <v>50</v>
      </c>
      <c r="F39" s="22" t="s">
        <v>84</v>
      </c>
      <c r="G39" s="9"/>
      <c r="H39" s="22" t="s">
        <v>85</v>
      </c>
      <c r="I39" s="22"/>
      <c r="J39" s="32">
        <v>10</v>
      </c>
      <c r="K39" s="32">
        <v>20</v>
      </c>
      <c r="L39" s="32">
        <v>30</v>
      </c>
      <c r="N39" s="18" t="str">
        <f>Shade!$B10</f>
        <v>Pavement Surface Age</v>
      </c>
      <c r="O39" s="20">
        <f t="shared" si="4"/>
        <v>1</v>
      </c>
      <c r="P39" s="20">
        <f t="shared" si="5"/>
        <v>1</v>
      </c>
      <c r="Q39" s="20">
        <f t="shared" si="6"/>
        <v>1</v>
      </c>
      <c r="R39" s="20">
        <f t="shared" si="7"/>
        <v>1</v>
      </c>
      <c r="S39" s="20">
        <f t="shared" si="8"/>
        <v>1</v>
      </c>
      <c r="T39" s="20">
        <f t="shared" si="9"/>
        <v>1</v>
      </c>
    </row>
    <row r="40" spans="1:20">
      <c r="A40" s="10"/>
      <c r="B40" s="22" t="s">
        <v>86</v>
      </c>
      <c r="C40" s="27"/>
      <c r="D40" s="22"/>
      <c r="E40" s="22"/>
      <c r="F40" s="22"/>
      <c r="G40" s="22"/>
      <c r="H40" s="22"/>
      <c r="I40" s="22"/>
      <c r="J40" s="22"/>
      <c r="K40" s="22"/>
      <c r="L40" s="22"/>
      <c r="N40" s="19" t="str">
        <f>Shade!$A11</f>
        <v>Weather Factors</v>
      </c>
      <c r="O40" s="20"/>
      <c r="P40" s="20"/>
      <c r="Q40" s="20"/>
      <c r="R40" s="20"/>
      <c r="S40" s="20"/>
      <c r="T40" s="20"/>
    </row>
    <row r="41" spans="1:20">
      <c r="A41" s="9"/>
      <c r="B41" s="22"/>
      <c r="C41" s="27"/>
      <c r="D41" s="22"/>
      <c r="E41" s="22"/>
      <c r="F41" s="22"/>
      <c r="G41" s="22"/>
      <c r="H41" s="22"/>
      <c r="I41" s="22"/>
      <c r="J41" s="22"/>
      <c r="K41" s="22"/>
      <c r="L41" s="22"/>
      <c r="N41" s="18" t="str">
        <f>Shade!$B12</f>
        <v>Sun Condition</v>
      </c>
      <c r="O41" s="20">
        <f t="shared" si="4"/>
        <v>1</v>
      </c>
      <c r="P41" s="20">
        <f t="shared" si="5"/>
        <v>1</v>
      </c>
      <c r="Q41" s="20">
        <f t="shared" si="6"/>
        <v>1</v>
      </c>
      <c r="R41" s="20">
        <f t="shared" si="7"/>
        <v>1</v>
      </c>
      <c r="S41" s="20">
        <f t="shared" si="8"/>
        <v>1</v>
      </c>
      <c r="T41" s="20">
        <f t="shared" si="9"/>
        <v>1</v>
      </c>
    </row>
    <row r="42" spans="1:20">
      <c r="A42" s="9"/>
      <c r="B42" s="22"/>
      <c r="C42" s="27"/>
      <c r="D42" s="22"/>
      <c r="E42" s="22"/>
      <c r="F42" s="22"/>
      <c r="G42" s="22"/>
      <c r="H42" s="22"/>
      <c r="I42" s="22"/>
      <c r="J42" s="22"/>
      <c r="K42" s="22"/>
      <c r="L42" s="22"/>
      <c r="N42" s="18" t="str">
        <f>Shade!$B13</f>
        <v>Wind Condition</v>
      </c>
      <c r="O42" s="20">
        <f t="shared" si="4"/>
        <v>1</v>
      </c>
      <c r="P42" s="20">
        <f t="shared" si="5"/>
        <v>1</v>
      </c>
      <c r="Q42" s="20">
        <f t="shared" si="6"/>
        <v>1</v>
      </c>
      <c r="R42" s="20">
        <f t="shared" si="7"/>
        <v>1</v>
      </c>
      <c r="S42" s="20">
        <f t="shared" si="8"/>
        <v>1</v>
      </c>
      <c r="T42" s="20">
        <f t="shared" si="9"/>
        <v>1</v>
      </c>
    </row>
    <row r="43" spans="1:20">
      <c r="A43" s="9"/>
      <c r="B43" s="22"/>
      <c r="C43" s="27"/>
      <c r="D43" s="22"/>
      <c r="E43" s="22"/>
      <c r="F43" s="22"/>
      <c r="G43" s="22"/>
      <c r="H43" s="22"/>
      <c r="I43" s="22"/>
      <c r="J43" s="22"/>
      <c r="K43" s="22"/>
      <c r="L43" s="22"/>
      <c r="N43" s="18" t="str">
        <f>Shade!$B14</f>
        <v>Roadway Shade</v>
      </c>
      <c r="O43" s="20">
        <f t="shared" si="4"/>
        <v>1.25</v>
      </c>
      <c r="P43" s="20">
        <f t="shared" si="5"/>
        <v>1</v>
      </c>
      <c r="Q43" s="20">
        <f t="shared" si="6"/>
        <v>0.75</v>
      </c>
      <c r="R43" s="20">
        <f t="shared" si="7"/>
        <v>1.25</v>
      </c>
      <c r="S43" s="20">
        <f t="shared" si="8"/>
        <v>1</v>
      </c>
      <c r="T43" s="20">
        <f t="shared" si="9"/>
        <v>0.75</v>
      </c>
    </row>
    <row r="44" spans="1:20">
      <c r="N44" s="19" t="str">
        <f>Shade!$A23</f>
        <v>Truck Proportion</v>
      </c>
      <c r="O44" s="20">
        <f>IF($C23="Y",$J23,$K23)</f>
        <v>1</v>
      </c>
      <c r="P44" s="20">
        <f>$K23</f>
        <v>1</v>
      </c>
      <c r="Q44" s="20">
        <f>IF($G23="Y",$L23,$K23)</f>
        <v>1</v>
      </c>
      <c r="R44" s="20">
        <f>IF($C23="Y",$J23,$K23)</f>
        <v>1</v>
      </c>
      <c r="S44" s="20">
        <f>$K23</f>
        <v>1</v>
      </c>
      <c r="T44" s="20">
        <f>IF($G23="Y",$L23,$K23)</f>
        <v>1</v>
      </c>
    </row>
    <row r="45" spans="1:20">
      <c r="N45" s="19" t="str">
        <f>Shade!$A24</f>
        <v>Environmental Factors</v>
      </c>
      <c r="O45" s="20"/>
      <c r="P45" s="20"/>
      <c r="Q45" s="20"/>
      <c r="R45" s="20"/>
      <c r="S45" s="20"/>
      <c r="T45" s="20"/>
    </row>
    <row r="46" spans="1:20">
      <c r="N46" s="7" t="str">
        <f>Shade!$B25</f>
        <v>Corrosion Sensitve Struct.</v>
      </c>
      <c r="O46" s="20">
        <f t="shared" ref="O46:O47" si="10">IF($C25="Y",$J25,$K25)</f>
        <v>1</v>
      </c>
      <c r="P46" s="20">
        <f t="shared" ref="P46:P47" si="11">$K25</f>
        <v>1</v>
      </c>
      <c r="Q46" s="20">
        <f t="shared" ref="Q46:Q47" si="12">IF($G25="Y",$L25,$K25)</f>
        <v>1</v>
      </c>
      <c r="R46" s="20">
        <f t="shared" ref="R46:R47" si="13">IF($C25="Y",$J25,$K25)</f>
        <v>1</v>
      </c>
      <c r="S46" s="20">
        <f t="shared" ref="S46:S47" si="14">$K25</f>
        <v>1</v>
      </c>
      <c r="T46" s="20">
        <f t="shared" ref="T46:T47" si="15">IF($G25="Y",$L25,$K25)</f>
        <v>1</v>
      </c>
    </row>
    <row r="47" spans="1:20">
      <c r="N47" s="7" t="str">
        <f>Shade!$B26</f>
        <v>Environmentally Sensitive</v>
      </c>
      <c r="O47" s="20">
        <f t="shared" si="10"/>
        <v>1</v>
      </c>
      <c r="P47" s="20">
        <f t="shared" si="11"/>
        <v>1</v>
      </c>
      <c r="Q47" s="20">
        <f t="shared" si="12"/>
        <v>1</v>
      </c>
      <c r="R47" s="20">
        <f t="shared" si="13"/>
        <v>1</v>
      </c>
      <c r="S47" s="20">
        <f t="shared" si="14"/>
        <v>1</v>
      </c>
      <c r="T47" s="20">
        <f t="shared" si="15"/>
        <v>1</v>
      </c>
    </row>
    <row r="48" spans="1:20">
      <c r="N48" s="19" t="str">
        <f>A15</f>
        <v>Roadway Volume (ADT)</v>
      </c>
      <c r="O48" s="20">
        <f>1/$J19</f>
        <v>1</v>
      </c>
      <c r="P48" s="20">
        <f t="shared" ref="P48:T48" si="16">1/$J19</f>
        <v>1</v>
      </c>
      <c r="Q48" s="20">
        <f t="shared" si="16"/>
        <v>1</v>
      </c>
      <c r="R48" s="20">
        <f t="shared" si="16"/>
        <v>1</v>
      </c>
      <c r="S48" s="20">
        <f t="shared" si="16"/>
        <v>1</v>
      </c>
      <c r="T48" s="20">
        <f t="shared" si="16"/>
        <v>1</v>
      </c>
    </row>
    <row r="49" spans="14:43">
      <c r="N49" s="2" t="s">
        <v>87</v>
      </c>
      <c r="O49" s="20">
        <f>O34*O35*O36*O38*O39*O41*O42*O43*O44*O46*O47*O48</f>
        <v>1.25</v>
      </c>
      <c r="P49" s="20">
        <f t="shared" ref="P49:T49" si="17">P34*P35*P36*P38*P39*P41*P42*P43*P44*P46*P47*P48</f>
        <v>1</v>
      </c>
      <c r="Q49" s="20">
        <f t="shared" si="17"/>
        <v>0.75</v>
      </c>
      <c r="R49" s="20">
        <f t="shared" si="17"/>
        <v>1.25</v>
      </c>
      <c r="S49" s="20">
        <f t="shared" si="17"/>
        <v>1</v>
      </c>
      <c r="T49" s="20">
        <f t="shared" si="17"/>
        <v>0.75</v>
      </c>
    </row>
    <row r="50" spans="14:43" ht="59" customHeight="1">
      <c r="N50" s="18"/>
      <c r="O50" s="20"/>
      <c r="P50" s="20"/>
      <c r="Q50" s="20"/>
      <c r="R50" s="20"/>
      <c r="S50" s="20"/>
      <c r="T50" s="20"/>
    </row>
    <row r="51" spans="14:43">
      <c r="Y51" s="18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</row>
    <row r="52" spans="14:43">
      <c r="Y52" s="18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</row>
    <row r="53" spans="14:43"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</row>
    <row r="54" spans="14:43">
      <c r="Y54" s="18"/>
      <c r="Z54" s="20"/>
      <c r="AA54" s="20"/>
      <c r="AB54" s="20"/>
      <c r="AC54" s="20"/>
      <c r="AD54" s="20"/>
      <c r="AE54" s="20"/>
      <c r="AF54" s="19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14:43">
      <c r="Z55" s="20"/>
      <c r="AA55" s="20"/>
      <c r="AB55" s="20"/>
      <c r="AC55" s="20"/>
      <c r="AD55" s="20"/>
      <c r="AE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</row>
    <row r="56" spans="14:43">
      <c r="N56" s="31"/>
      <c r="O56" s="2" t="str">
        <f>O30</f>
        <v>Rock Salt</v>
      </c>
      <c r="P56" s="2" t="str">
        <f t="shared" ref="P56:T58" si="18">P30</f>
        <v>Rock Salt</v>
      </c>
      <c r="Q56" s="2" t="str">
        <f t="shared" si="18"/>
        <v>Rock Salt</v>
      </c>
      <c r="R56" s="2" t="str">
        <f t="shared" si="18"/>
        <v>Salt Brine</v>
      </c>
      <c r="S56" s="2" t="str">
        <f t="shared" si="18"/>
        <v>Salt Brine</v>
      </c>
      <c r="T56" s="2" t="str">
        <f t="shared" si="18"/>
        <v>Salt Brine</v>
      </c>
      <c r="Z56" s="20"/>
      <c r="AA56" s="20"/>
      <c r="AB56" s="20"/>
      <c r="AC56" s="20"/>
      <c r="AD56" s="20"/>
      <c r="AE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</row>
    <row r="57" spans="14:43">
      <c r="N57" s="31"/>
      <c r="O57" s="2" t="str">
        <f t="shared" ref="O57:T58" si="19">O31</f>
        <v>NaCl</v>
      </c>
      <c r="P57" s="2" t="str">
        <f t="shared" si="19"/>
        <v>NaCl</v>
      </c>
      <c r="Q57" s="2" t="str">
        <f t="shared" si="19"/>
        <v>NaCl</v>
      </c>
      <c r="R57" s="2" t="str">
        <f t="shared" si="19"/>
        <v>NaCl</v>
      </c>
      <c r="S57" s="2" t="str">
        <f t="shared" si="19"/>
        <v>NaCl</v>
      </c>
      <c r="T57" s="2" t="str">
        <f t="shared" si="19"/>
        <v>NaCl</v>
      </c>
      <c r="Y57" s="18"/>
      <c r="Z57" s="20"/>
      <c r="AA57" s="20"/>
      <c r="AB57" s="20"/>
      <c r="AC57" s="20"/>
      <c r="AD57" s="20"/>
      <c r="AE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</row>
    <row r="58" spans="14:43">
      <c r="N58" s="31" t="str">
        <f t="shared" ref="N58:N71" si="20">N8</f>
        <v>Temp° F</v>
      </c>
      <c r="O58" s="2" t="str">
        <f t="shared" si="19"/>
        <v>Gran</v>
      </c>
      <c r="P58" s="2" t="str">
        <f t="shared" si="18"/>
        <v>Gran</v>
      </c>
      <c r="Q58" s="2" t="str">
        <f t="shared" si="18"/>
        <v>Gran</v>
      </c>
      <c r="R58" s="2" t="str">
        <f t="shared" si="18"/>
        <v>Liq</v>
      </c>
      <c r="S58" s="2" t="str">
        <f t="shared" si="18"/>
        <v>Liq</v>
      </c>
      <c r="T58" s="2" t="str">
        <f t="shared" si="18"/>
        <v>Liq</v>
      </c>
      <c r="Y58" s="18"/>
      <c r="Z58" s="20"/>
      <c r="AA58" s="20"/>
      <c r="AB58" s="20"/>
      <c r="AC58" s="20"/>
      <c r="AD58" s="20"/>
      <c r="AE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</row>
    <row r="59" spans="14:43">
      <c r="N59" s="31">
        <f t="shared" si="20"/>
        <v>30</v>
      </c>
      <c r="O59" s="17">
        <f>O$26/O9*O$24*O$25/2000/O$49</f>
        <v>16.559999999999999</v>
      </c>
      <c r="P59" s="17">
        <f>P$26/P9*P$24*P$25/2000/P$49</f>
        <v>20.7</v>
      </c>
      <c r="Q59" s="17">
        <f>Q$26/Q9*Q$24*Q$25/2000/Q$49</f>
        <v>27.599999999999998</v>
      </c>
      <c r="R59" s="4">
        <f>R$27/R9*R$24*R$25/R$49</f>
        <v>1.6697435897435899</v>
      </c>
      <c r="S59" s="4">
        <f>S$27/S9*S$24*S$25/S$49</f>
        <v>2.0871794871794873</v>
      </c>
      <c r="T59" s="4">
        <f>T$27/T9*T$24*T$25/T$49</f>
        <v>2.7829059829059832</v>
      </c>
      <c r="U59" s="17"/>
      <c r="V59" s="17"/>
      <c r="W59" s="17"/>
      <c r="X59" s="17"/>
      <c r="Y59" s="18"/>
      <c r="Z59" s="20"/>
      <c r="AA59" s="20"/>
      <c r="AB59" s="20"/>
      <c r="AC59" s="20"/>
      <c r="AD59" s="20"/>
      <c r="AE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</row>
    <row r="60" spans="14:43">
      <c r="N60" s="31">
        <f t="shared" si="20"/>
        <v>25</v>
      </c>
      <c r="O60" s="17">
        <f t="shared" ref="O60:Q71" si="21">O$26/O10*O$24*O$25/2000/O$49</f>
        <v>20.7</v>
      </c>
      <c r="P60" s="17">
        <f t="shared" si="21"/>
        <v>25.875</v>
      </c>
      <c r="Q60" s="17">
        <f t="shared" si="21"/>
        <v>34.5</v>
      </c>
      <c r="R60" s="4">
        <f t="shared" ref="R60:T71" si="22">R$27/R10*R$24*R$25/R$49</f>
        <v>2.3257142857142861</v>
      </c>
      <c r="S60" s="4">
        <f t="shared" si="22"/>
        <v>2.9071428571428575</v>
      </c>
      <c r="T60" s="4">
        <f t="shared" si="22"/>
        <v>3.8761904761904766</v>
      </c>
      <c r="U60" s="17"/>
      <c r="V60" s="17"/>
      <c r="W60" s="17"/>
      <c r="X60" s="17"/>
      <c r="Z60" s="20"/>
      <c r="AA60" s="20"/>
      <c r="AB60" s="20"/>
      <c r="AC60" s="20"/>
      <c r="AD60" s="20"/>
      <c r="AE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</row>
    <row r="61" spans="14:43">
      <c r="N61" s="31">
        <f t="shared" si="20"/>
        <v>20</v>
      </c>
      <c r="O61" s="17">
        <f t="shared" ref="O61:Q71" si="23">O$26/O11*O$24*O$25/2000/O$49</f>
        <v>28.551724137931028</v>
      </c>
      <c r="P61" s="17">
        <f t="shared" si="23"/>
        <v>35.689655172413786</v>
      </c>
      <c r="Q61" s="17">
        <f t="shared" si="23"/>
        <v>47.586206896551715</v>
      </c>
      <c r="R61" s="4">
        <f t="shared" ref="R61:T71" si="24">R$27/R11*R$24*R$25/R$49</f>
        <v>3.1009523809523811</v>
      </c>
      <c r="S61" s="4">
        <f t="shared" si="24"/>
        <v>3.8761904761904766</v>
      </c>
      <c r="T61" s="4">
        <f t="shared" si="24"/>
        <v>5.1682539682539685</v>
      </c>
      <c r="U61" s="17"/>
      <c r="V61" s="17"/>
      <c r="W61" s="17"/>
      <c r="X61" s="17"/>
      <c r="Y61" s="18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</row>
    <row r="62" spans="14:43">
      <c r="N62" s="31">
        <f t="shared" si="20"/>
        <v>15</v>
      </c>
      <c r="O62" s="17">
        <f t="shared" ref="O62:Q71" si="25">O$26/O12*O$24*O$25/2000/O$49</f>
        <v>42.461538461538467</v>
      </c>
      <c r="P62" s="17">
        <f t="shared" si="25"/>
        <v>53.07692307692308</v>
      </c>
      <c r="Q62" s="17">
        <f t="shared" si="25"/>
        <v>70.769230769230774</v>
      </c>
      <c r="R62" s="4">
        <f t="shared" ref="R62:T71" si="26">R$27/R12*R$24*R$25/R$49</f>
        <v>4.07</v>
      </c>
      <c r="S62" s="4">
        <f t="shared" si="26"/>
        <v>5.0875000000000004</v>
      </c>
      <c r="T62" s="4">
        <f t="shared" si="26"/>
        <v>6.7833333333333341</v>
      </c>
      <c r="U62" s="17"/>
      <c r="V62" s="17"/>
      <c r="W62" s="17"/>
      <c r="X62" s="17"/>
      <c r="Y62" s="18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</row>
    <row r="63" spans="14:43">
      <c r="N63" s="31">
        <f t="shared" si="20"/>
        <v>10</v>
      </c>
      <c r="O63" s="17">
        <f t="shared" ref="O63:Q71" si="27">O$26/O13*O$24*O$25/2000/O$49</f>
        <v>82.8</v>
      </c>
      <c r="P63" s="17">
        <f t="shared" si="27"/>
        <v>103.5</v>
      </c>
      <c r="Q63" s="17">
        <f t="shared" si="27"/>
        <v>138</v>
      </c>
      <c r="R63" s="4">
        <f t="shared" ref="R63:T71" si="28">R$27/R13*R$24*R$25/R$49</f>
        <v>5.4266666666666676</v>
      </c>
      <c r="S63" s="4">
        <f t="shared" si="28"/>
        <v>6.7833333333333341</v>
      </c>
      <c r="T63" s="4">
        <f t="shared" si="28"/>
        <v>9.0444444444444461</v>
      </c>
      <c r="U63" s="17"/>
      <c r="V63" s="17"/>
      <c r="W63" s="17"/>
      <c r="X63" s="17"/>
      <c r="Y63" s="18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</row>
    <row r="64" spans="14:43">
      <c r="N64" s="31">
        <f t="shared" si="20"/>
        <v>5</v>
      </c>
      <c r="O64" s="17">
        <f t="shared" ref="O64:Q71" si="29">O$26/O14*O$24*O$25/2000/O$49</f>
        <v>48.705882352941174</v>
      </c>
      <c r="P64" s="17">
        <f t="shared" si="29"/>
        <v>60.882352941176464</v>
      </c>
      <c r="Q64" s="17">
        <f t="shared" si="29"/>
        <v>81.17647058823529</v>
      </c>
      <c r="R64" s="4">
        <f t="shared" ref="R64:T71" si="30">R$27/R14*R$24*R$25/R$49</f>
        <v>4.341333333333333</v>
      </c>
      <c r="S64" s="4">
        <f t="shared" si="30"/>
        <v>5.4266666666666667</v>
      </c>
      <c r="T64" s="4">
        <f t="shared" si="30"/>
        <v>7.235555555555556</v>
      </c>
      <c r="U64" s="17"/>
      <c r="V64" s="17"/>
      <c r="W64" s="17"/>
      <c r="X64" s="17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</row>
    <row r="65" spans="14:43">
      <c r="N65" s="31">
        <f t="shared" si="20"/>
        <v>0</v>
      </c>
      <c r="O65" s="17">
        <f t="shared" ref="O65:Q71" si="31">O$26/O15*O$24*O$25/2000/O$49</f>
        <v>16559.999999999996</v>
      </c>
      <c r="P65" s="17">
        <f t="shared" si="31"/>
        <v>20699.999999999996</v>
      </c>
      <c r="Q65" s="17">
        <f t="shared" si="31"/>
        <v>27599.999999999996</v>
      </c>
      <c r="R65" s="4">
        <f t="shared" ref="R65:T71" si="32">R$27/R15*R$24*R$25/R$49</f>
        <v>651.20000000000005</v>
      </c>
      <c r="S65" s="4">
        <f t="shared" si="32"/>
        <v>814</v>
      </c>
      <c r="T65" s="4">
        <f t="shared" si="32"/>
        <v>1085.3333333333333</v>
      </c>
      <c r="U65" s="17"/>
      <c r="V65" s="17"/>
      <c r="W65" s="17"/>
      <c r="X65" s="17"/>
      <c r="Y65" s="18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</row>
    <row r="66" spans="14:43">
      <c r="N66" s="31">
        <f t="shared" si="20"/>
        <v>-5</v>
      </c>
      <c r="O66" s="17">
        <f t="shared" ref="O66:Q71" si="33">O$26/O16*O$24*O$25/2000/O$49</f>
        <v>16559.999999999996</v>
      </c>
      <c r="P66" s="17">
        <f t="shared" si="33"/>
        <v>20699.999999999996</v>
      </c>
      <c r="Q66" s="17">
        <f t="shared" si="33"/>
        <v>27599.999999999996</v>
      </c>
      <c r="R66" s="4">
        <f t="shared" ref="R66:T71" si="34">R$27/R16*R$24*R$25/R$49</f>
        <v>651.20000000000005</v>
      </c>
      <c r="S66" s="4">
        <f t="shared" si="34"/>
        <v>814</v>
      </c>
      <c r="T66" s="4">
        <f t="shared" si="34"/>
        <v>1085.3333333333333</v>
      </c>
      <c r="U66" s="17"/>
      <c r="V66" s="17"/>
      <c r="W66" s="17"/>
      <c r="X66" s="17"/>
      <c r="Y66" s="18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</row>
    <row r="67" spans="14:43">
      <c r="N67" s="31">
        <f t="shared" si="20"/>
        <v>-10</v>
      </c>
      <c r="O67" s="17">
        <f t="shared" ref="O67:Q71" si="35">O$26/O17*O$24*O$25/2000/O$49</f>
        <v>16559.999999999996</v>
      </c>
      <c r="P67" s="17">
        <f t="shared" si="35"/>
        <v>20699.999999999996</v>
      </c>
      <c r="Q67" s="17">
        <f t="shared" si="35"/>
        <v>27599.999999999996</v>
      </c>
      <c r="R67" s="4">
        <f t="shared" ref="R67:T71" si="36">R$27/R17*R$24*R$25/R$49</f>
        <v>651.20000000000005</v>
      </c>
      <c r="S67" s="4">
        <f t="shared" si="36"/>
        <v>814</v>
      </c>
      <c r="T67" s="4">
        <f t="shared" si="36"/>
        <v>1085.3333333333333</v>
      </c>
      <c r="U67" s="17"/>
      <c r="V67" s="17"/>
      <c r="W67" s="17"/>
      <c r="X67" s="17"/>
      <c r="Y67" s="18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</row>
    <row r="68" spans="14:43">
      <c r="N68" s="31">
        <f t="shared" si="20"/>
        <v>-15</v>
      </c>
      <c r="O68" s="17">
        <f t="shared" ref="O68:Q71" si="37">O$26/O18*O$24*O$25/2000/O$49</f>
        <v>16559.999999999996</v>
      </c>
      <c r="P68" s="17">
        <f t="shared" si="37"/>
        <v>20699.999999999996</v>
      </c>
      <c r="Q68" s="17">
        <f t="shared" si="37"/>
        <v>27599.999999999996</v>
      </c>
      <c r="R68" s="4">
        <f t="shared" ref="R68:T71" si="38">R$27/R18*R$24*R$25/R$49</f>
        <v>651.20000000000005</v>
      </c>
      <c r="S68" s="4">
        <f t="shared" si="38"/>
        <v>814</v>
      </c>
      <c r="T68" s="4">
        <f t="shared" si="38"/>
        <v>1085.3333333333333</v>
      </c>
      <c r="U68" s="17"/>
      <c r="V68" s="17"/>
      <c r="W68" s="17"/>
      <c r="X68" s="17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</row>
    <row r="69" spans="14:43">
      <c r="N69" s="31">
        <f t="shared" si="20"/>
        <v>-20</v>
      </c>
      <c r="O69" s="17">
        <f t="shared" ref="O69:Q71" si="39">O$26/O19*O$24*O$25/2000/O$49</f>
        <v>16559.999999999996</v>
      </c>
      <c r="P69" s="17">
        <f t="shared" si="39"/>
        <v>20699.999999999996</v>
      </c>
      <c r="Q69" s="17">
        <f t="shared" si="39"/>
        <v>27599.999999999996</v>
      </c>
      <c r="R69" s="4">
        <f t="shared" ref="R69:T71" si="40">R$27/R19*R$24*R$25/R$49</f>
        <v>651.20000000000005</v>
      </c>
      <c r="S69" s="4">
        <f t="shared" si="40"/>
        <v>814</v>
      </c>
      <c r="T69" s="4">
        <f t="shared" si="40"/>
        <v>1085.3333333333333</v>
      </c>
      <c r="U69" s="17"/>
      <c r="V69" s="17"/>
      <c r="W69" s="17"/>
      <c r="X69" s="17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</row>
    <row r="70" spans="14:43">
      <c r="N70" s="31">
        <f t="shared" si="20"/>
        <v>-25</v>
      </c>
      <c r="O70" s="17">
        <f t="shared" ref="O70:Q71" si="41">O$26/O20*O$24*O$25/2000/O$49</f>
        <v>16559.999999999996</v>
      </c>
      <c r="P70" s="17">
        <f t="shared" si="41"/>
        <v>20699.999999999996</v>
      </c>
      <c r="Q70" s="17">
        <f t="shared" si="41"/>
        <v>27599.999999999996</v>
      </c>
      <c r="R70" s="4">
        <f t="shared" ref="R70:T71" si="42">R$27/R20*R$24*R$25/R$49</f>
        <v>651.20000000000005</v>
      </c>
      <c r="S70" s="4">
        <f t="shared" si="42"/>
        <v>814</v>
      </c>
      <c r="T70" s="4">
        <f t="shared" si="42"/>
        <v>1085.3333333333333</v>
      </c>
      <c r="U70" s="17"/>
      <c r="V70" s="17"/>
      <c r="W70" s="17"/>
      <c r="X70" s="17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</row>
    <row r="71" spans="14:43">
      <c r="N71" s="31">
        <f t="shared" si="20"/>
        <v>-30</v>
      </c>
      <c r="O71" s="17">
        <f t="shared" ref="O71:Q71" si="43">O$26/O21*O$24*O$25/2000/O$49</f>
        <v>16559.999999999996</v>
      </c>
      <c r="P71" s="17">
        <f t="shared" si="43"/>
        <v>20699.999999999996</v>
      </c>
      <c r="Q71" s="17">
        <f t="shared" si="43"/>
        <v>27599.999999999996</v>
      </c>
      <c r="R71" s="4">
        <f t="shared" ref="R71:T71" si="44">R$27/R21*R$24*R$25/R$49</f>
        <v>651.20000000000005</v>
      </c>
      <c r="S71" s="4">
        <f t="shared" si="44"/>
        <v>814</v>
      </c>
      <c r="T71" s="4">
        <f t="shared" si="44"/>
        <v>1085.3333333333333</v>
      </c>
      <c r="U71" s="17"/>
      <c r="V71" s="17"/>
      <c r="W71" s="17"/>
      <c r="X71" s="17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</row>
    <row r="72" spans="14:43"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</row>
    <row r="73" spans="14:43"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</row>
    <row r="74" spans="14:43"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</row>
    <row r="75" spans="14:43"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</row>
    <row r="76" spans="14:43"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</row>
    <row r="77" spans="14:43"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</row>
    <row r="78" spans="14:43"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</row>
    <row r="79" spans="14:43"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</row>
    <row r="80" spans="14:43"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</row>
    <row r="81" spans="25:43"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</row>
    <row r="82" spans="25:43"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</row>
    <row r="83" spans="25:43"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</row>
    <row r="84" spans="25:43"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</row>
    <row r="85" spans="25:43">
      <c r="Y85" s="18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</row>
    <row r="86" spans="25:43">
      <c r="Y86" s="18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</row>
    <row r="87" spans="25:43">
      <c r="Y87" s="18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</row>
    <row r="88" spans="25:43">
      <c r="Y88" s="7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</row>
    <row r="89" spans="25:43"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</row>
    <row r="90" spans="25:43">
      <c r="Y90" s="5"/>
      <c r="Z90" s="5"/>
      <c r="AA90" s="6"/>
      <c r="AB90" s="6"/>
      <c r="AC90" s="5"/>
      <c r="AD90" s="6"/>
      <c r="AE90" s="6"/>
      <c r="AF90" s="6"/>
      <c r="AG90" s="6"/>
      <c r="AH90" s="6"/>
      <c r="AI90" s="6"/>
      <c r="AJ90" s="6"/>
      <c r="AK90" s="6"/>
      <c r="AL90" s="5"/>
      <c r="AM90" s="5"/>
      <c r="AN90" s="5"/>
      <c r="AO90" s="5"/>
      <c r="AP90" s="5"/>
      <c r="AQ90" s="5"/>
    </row>
    <row r="91" spans="25:43">
      <c r="Y91" s="5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</row>
    <row r="92" spans="25:43">
      <c r="Y92" s="8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</row>
    <row r="93" spans="25:43"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</row>
    <row r="94" spans="25:43"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</row>
  </sheetData>
  <customSheetViews>
    <customSheetView guid="{8940C9E8-64A8-AE49-B26E-ED85F945140D}" showPageBreaks="1" fitToPage="1" printArea="1">
      <selection activeCell="N11" sqref="N11"/>
      <headerFooter>
        <oddFooter>&amp;L&amp;"Calibri,Regular"&amp;K000000MSU Mankato Civil Engineering&amp;C&amp;"Calibri,Regular"&amp;K000000&amp;P of &amp;N&amp;R&amp;"Calibri,Regular"&amp;K000000Salt Brine Blending - Cost Model</oddFooter>
      </headerFooter>
    </customSheetView>
  </customSheetViews>
  <phoneticPr fontId="6" type="noConversion"/>
  <pageMargins left="0.75" right="0.75" top="1" bottom="1" header="0.5" footer="0.5"/>
  <headerFooter>
    <oddFooter>&amp;L&amp;"Calibri,Regular"&amp;K000000MSU Mankato Civil Engineering&amp;C&amp;"Calibri,Regular"&amp;K000000&amp;P of &amp;N&amp;R&amp;"Calibri,Regular"&amp;K000000Salt Brine Blending - Cost Model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Application Rate</vt:lpstr>
      <vt:lpstr>Ice Thickness</vt:lpstr>
      <vt:lpstr>Temp Mvmt</vt:lpstr>
      <vt:lpstr>Repeat Time</vt:lpstr>
      <vt:lpstr>Pvmt Matl</vt:lpstr>
      <vt:lpstr>Pvmt Age</vt:lpstr>
      <vt:lpstr>Sun</vt:lpstr>
      <vt:lpstr>Wind</vt:lpstr>
      <vt:lpstr>Shade</vt:lpstr>
      <vt:lpstr>ADT Eval</vt:lpstr>
      <vt:lpstr>Truck%</vt:lpstr>
      <vt:lpstr>Corrosion</vt:lpstr>
      <vt:lpstr>Envir Sens</vt:lpstr>
    </vt:vector>
  </TitlesOfParts>
  <Company>MNSU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Druschel</dc:creator>
  <cp:lastModifiedBy>Stephen Druschel</cp:lastModifiedBy>
  <cp:lastPrinted>2012-02-02T18:37:33Z</cp:lastPrinted>
  <dcterms:created xsi:type="dcterms:W3CDTF">2011-10-25T16:48:24Z</dcterms:created>
  <dcterms:modified xsi:type="dcterms:W3CDTF">2012-09-09T12:40:18Z</dcterms:modified>
</cp:coreProperties>
</file>