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wUcwR6PKL6j2PXUYlTxnpTiNQKLqSZe7MH6scY2fSY2uMJq+wl0yG//tQPqU5fo8268+Yf2jdooY9J90UqJ6bA==" workbookSaltValue="7U+la4wXjQfOLcDOdJJEOw==" workbookSpinCount="100000" lockStructure="1"/>
  <bookViews>
    <workbookView xWindow="240" yWindow="105" windowWidth="14805" windowHeight="8010"/>
  </bookViews>
  <sheets>
    <sheet name="By Length and Width" sheetId="1" r:id="rId1"/>
    <sheet name="By Square Yard" sheetId="2" r:id="rId2"/>
    <sheet name="Additions and Exclusions" sheetId="3" r:id="rId3"/>
  </sheets>
  <calcPr calcId="152511"/>
</workbook>
</file>

<file path=xl/calcChain.xml><?xml version="1.0" encoding="utf-8"?>
<calcChain xmlns="http://schemas.openxmlformats.org/spreadsheetml/2006/main">
  <c r="C22" i="3" l="1"/>
  <c r="C21" i="3"/>
  <c r="C20" i="3"/>
  <c r="C19" i="3"/>
  <c r="C18" i="3"/>
  <c r="C17" i="3"/>
  <c r="C16" i="3"/>
  <c r="C15" i="3"/>
  <c r="C14" i="3"/>
  <c r="C13" i="3"/>
  <c r="C12" i="3"/>
  <c r="C11" i="3"/>
  <c r="D29" i="1" l="1"/>
  <c r="F22" i="3"/>
  <c r="F21" i="3"/>
  <c r="F20" i="3"/>
  <c r="F19" i="3"/>
  <c r="F18" i="3"/>
  <c r="F17" i="3"/>
  <c r="F16" i="3"/>
  <c r="F15" i="3"/>
  <c r="F14" i="3"/>
  <c r="F13" i="3"/>
  <c r="F12" i="3"/>
  <c r="F11" i="3"/>
  <c r="F10" i="3"/>
  <c r="C10" i="3" s="1"/>
  <c r="F9" i="3"/>
  <c r="C9" i="3" s="1"/>
  <c r="F8" i="3"/>
  <c r="C8" i="3" s="1"/>
  <c r="F24" i="3" l="1"/>
  <c r="D40" i="2" s="1"/>
  <c r="E34" i="2" s="1"/>
  <c r="D43" i="1" l="1"/>
  <c r="C37" i="1" s="1"/>
  <c r="E30" i="2"/>
  <c r="C34" i="2"/>
  <c r="C30" i="2"/>
  <c r="D34" i="2"/>
  <c r="D30" i="2"/>
  <c r="C37" i="2" l="1"/>
  <c r="E37" i="2" s="1"/>
  <c r="D33" i="1"/>
  <c r="E37" i="1"/>
  <c r="E33" i="1"/>
  <c r="D37" i="1"/>
  <c r="C33" i="1"/>
  <c r="D37" i="2" l="1"/>
  <c r="C40" i="1"/>
  <c r="E40" i="1" s="1"/>
  <c r="D40" i="1" l="1"/>
</calcChain>
</file>

<file path=xl/sharedStrings.xml><?xml version="1.0" encoding="utf-8"?>
<sst xmlns="http://schemas.openxmlformats.org/spreadsheetml/2006/main" count="80" uniqueCount="50">
  <si>
    <t>Number of Lanes</t>
  </si>
  <si>
    <t>Estimated Prices</t>
  </si>
  <si>
    <t>Bituminous Material for Fog Seal (gal/Sq Yd)</t>
  </si>
  <si>
    <t>Bituminous Material for Sealcoat (gal/ Sq Yd)</t>
  </si>
  <si>
    <t>Project Information</t>
  </si>
  <si>
    <t>Roadway:</t>
  </si>
  <si>
    <t>From:</t>
  </si>
  <si>
    <t>To:</t>
  </si>
  <si>
    <t>SP:</t>
  </si>
  <si>
    <t>Engineer/Estimator:</t>
  </si>
  <si>
    <t>Area Treated (Sq Yd)</t>
  </si>
  <si>
    <t>OUTPUT</t>
  </si>
  <si>
    <t>Total Cost</t>
  </si>
  <si>
    <t>Cost per Lane Mile</t>
  </si>
  <si>
    <t>Cost per Square Yard</t>
  </si>
  <si>
    <t>INPUTS</t>
  </si>
  <si>
    <t>Treatment Costs</t>
  </si>
  <si>
    <t>Square Yard Bid Item Total</t>
  </si>
  <si>
    <t>2356.504: Bituminous Sealcoat ($/Sq Yd)</t>
  </si>
  <si>
    <t>2356.506: Bituminous Material for Sealcoat ($/gal)</t>
  </si>
  <si>
    <t>2355.506: Bituminous Material for Fog Seal ($/gal)</t>
  </si>
  <si>
    <t>Seal Coat Emulsion Total</t>
  </si>
  <si>
    <t>Fog Seal Emulsion Total</t>
  </si>
  <si>
    <t>Estimated Quantities</t>
  </si>
  <si>
    <t>Estimated Application Rates*</t>
  </si>
  <si>
    <t>Gallons of Sealcoat Emulsion</t>
  </si>
  <si>
    <t>Gallons of Fog Seal Emulsion</t>
  </si>
  <si>
    <t>Aggregate (lbs/Sq Yd)</t>
  </si>
  <si>
    <t>Tons of Aggregate</t>
  </si>
  <si>
    <t>Bituminous Seal Coat and Fog Seal Cost Estimator</t>
  </si>
  <si>
    <t>Cost per Lane Mile**</t>
  </si>
  <si>
    <t>**Cost per Lane Mile based on 12 ft wide lane.</t>
  </si>
  <si>
    <t>*Once a gradation and flakiness index have been determined, use the MnDOT Sealcoat Design Program for more accurate emulsion and aggregate application rates.</t>
  </si>
  <si>
    <t>Additions and Exclusions</t>
  </si>
  <si>
    <t>Length (ft)</t>
  </si>
  <si>
    <t>Width (ft)</t>
  </si>
  <si>
    <t>Area (SY)</t>
  </si>
  <si>
    <t>Type</t>
  </si>
  <si>
    <t>Notes</t>
  </si>
  <si>
    <t>Addition</t>
  </si>
  <si>
    <t>Exclusion</t>
  </si>
  <si>
    <t>Total Area Modification (Sq Yd)</t>
  </si>
  <si>
    <t>Name*</t>
  </si>
  <si>
    <t>*This field will automatically populate once data is entered.</t>
  </si>
  <si>
    <r>
      <rPr>
        <b/>
        <sz val="11"/>
        <color theme="1"/>
        <rFont val="Calibri"/>
        <family val="2"/>
        <scheme val="minor"/>
      </rPr>
      <t>Instructions:</t>
    </r>
    <r>
      <rPr>
        <sz val="11"/>
        <color theme="1"/>
        <rFont val="Calibri"/>
        <family val="2"/>
        <scheme val="minor"/>
      </rPr>
      <t xml:space="preserve"> Enter data into the white cells. Use this sheet to add or subtract areas not accounted for in the main spreadsheet such as turn lanes, shoulders, or any other unique circumstances. The additions and subtractions will be reflected in the total area used to calculate quantities on the main spreadsheet.</t>
    </r>
  </si>
  <si>
    <t>Area Including Additions and Exclusions (Sq Yd)</t>
  </si>
  <si>
    <t>Project Length (ft)</t>
  </si>
  <si>
    <t>Lane Width (ft)</t>
  </si>
  <si>
    <r>
      <t xml:space="preserve">Instructions: </t>
    </r>
    <r>
      <rPr>
        <sz val="11"/>
        <color theme="1"/>
        <rFont val="Calibri"/>
        <family val="2"/>
        <scheme val="minor"/>
      </rPr>
      <t xml:space="preserve">Enter data into the white cells in the "INPUTS" box. Fields in the "OUTPUT" box will be calculated automatically. 
Use the "Additions and Exclusions" tab for special cirumstances that should be factored into or removed from the overall quantities (such as turn lanes, shoulders, etc).
This spreadsheet is intended to assist in making preliminary cost estimates for a bituminous seal coat project. It is recommended to use estimated bid prices that reflect your District's historical pricing. This spreadsheet is for information only, estimated quantities should always be checked by hand.
</t>
    </r>
    <r>
      <rPr>
        <b/>
        <sz val="11"/>
        <color theme="1"/>
        <rFont val="Calibri"/>
        <family val="2"/>
        <scheme val="minor"/>
      </rPr>
      <t>Note:</t>
    </r>
    <r>
      <rPr>
        <sz val="11"/>
        <color theme="1"/>
        <rFont val="Calibri"/>
        <family val="2"/>
        <scheme val="minor"/>
      </rPr>
      <t xml:space="preserve"> This worksheet calculates on the basis of project length and width. To calculate based on square yards, please see the "By Square Yard" sheet at the bottom of this workbook.</t>
    </r>
  </si>
  <si>
    <r>
      <t xml:space="preserve">Instructions: </t>
    </r>
    <r>
      <rPr>
        <sz val="11"/>
        <color theme="1"/>
        <rFont val="Calibri"/>
        <family val="2"/>
        <scheme val="minor"/>
      </rPr>
      <t xml:space="preserve">Enter data into the white cells in the "INPUTS" box. Fields in the "OUTPUT" box will be calculated automatically. 
Use the "Additions and Exclusions" tab for special cirumstances that should be factored into or removed from the overall quantities (such as turn lanes, shoulders, etc).
This spreadsheet is intended to assist in making preliminary cost estimates for a bituminous seal coat project. It is recommended to use estimated bid prices that reflect your District's historical pricing. This spreadsheet is for information only, estimated quantities should always be checked by hand.
</t>
    </r>
    <r>
      <rPr>
        <b/>
        <sz val="11"/>
        <color theme="1"/>
        <rFont val="Calibri"/>
        <family val="2"/>
        <scheme val="minor"/>
      </rPr>
      <t>Note:</t>
    </r>
    <r>
      <rPr>
        <sz val="11"/>
        <color theme="1"/>
        <rFont val="Calibri"/>
        <family val="2"/>
        <scheme val="minor"/>
      </rPr>
      <t xml:space="preserve"> This worksheet calculates on the basis of Square Yards. To calculate based on project length and width, please see the "By Length and Width" sheet at the bottom of this workbook.</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</si>
</sst>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0.0"/>
  </numFmts>
  <fonts count="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5">
    <xf numFmtId="0" fontId="0" fillId="0" borderId="0" xfId="0"/>
    <xf numFmtId="0" fontId="1" fillId="0" borderId="4" xfId="0" applyFont="1" applyBorder="1" applyAlignment="1">
      <alignment horizontal="right"/>
    </xf>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0"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1" xfId="0" applyFont="1" applyBorder="1" applyAlignment="1">
      <alignment horizontal="right"/>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2" fontId="0" fillId="0" borderId="17" xfId="0" applyNumberFormat="1" applyBorder="1" applyAlignment="1" applyProtection="1">
      <alignment horizontal="center"/>
      <protection locked="0"/>
    </xf>
    <xf numFmtId="2" fontId="0" fillId="0" borderId="18" xfId="0" applyNumberFormat="1"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7" xfId="0" applyNumberFormat="1" applyBorder="1" applyAlignment="1" applyProtection="1">
      <alignment horizontal="center"/>
      <protection locked="0"/>
    </xf>
    <xf numFmtId="164" fontId="0" fillId="0" borderId="18" xfId="0" applyNumberFormat="1" applyBorder="1" applyAlignment="1" applyProtection="1">
      <alignment horizontal="center"/>
      <protection locked="0"/>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164" fontId="0" fillId="4" borderId="14" xfId="0" applyNumberFormat="1" applyFill="1" applyBorder="1" applyAlignment="1">
      <alignment horizontal="center"/>
    </xf>
    <xf numFmtId="164" fontId="0" fillId="4" borderId="9" xfId="0" applyNumberFormat="1" applyFill="1" applyBorder="1" applyAlignment="1">
      <alignment horizontal="center"/>
    </xf>
    <xf numFmtId="164" fontId="0" fillId="4" borderId="15" xfId="0" applyNumberForma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1" fillId="4" borderId="21" xfId="0" applyFont="1" applyFill="1" applyBorder="1" applyAlignment="1">
      <alignment horizontal="center"/>
    </xf>
    <xf numFmtId="0" fontId="1" fillId="4" borderId="14" xfId="0" applyFont="1" applyFill="1" applyBorder="1" applyAlignment="1">
      <alignment horizontal="center"/>
    </xf>
    <xf numFmtId="0" fontId="1" fillId="4" borderId="9" xfId="0" applyFont="1" applyFill="1" applyBorder="1" applyAlignment="1">
      <alignment horizontal="center"/>
    </xf>
    <xf numFmtId="0" fontId="1" fillId="4" borderId="15" xfId="0" applyFont="1" applyFill="1" applyBorder="1" applyAlignment="1">
      <alignment horizontal="center"/>
    </xf>
    <xf numFmtId="164" fontId="0" fillId="4" borderId="16" xfId="0" applyNumberFormat="1" applyFill="1" applyBorder="1" applyAlignment="1">
      <alignment horizontal="center"/>
    </xf>
    <xf numFmtId="164" fontId="0" fillId="4" borderId="17" xfId="0" applyNumberFormat="1" applyFill="1" applyBorder="1" applyAlignment="1">
      <alignment horizontal="center"/>
    </xf>
    <xf numFmtId="164" fontId="0" fillId="4" borderId="18" xfId="0" applyNumberFormat="1" applyFill="1" applyBorder="1" applyAlignment="1">
      <alignment horizont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4" borderId="24" xfId="0" applyFont="1" applyFill="1" applyBorder="1" applyAlignment="1">
      <alignment horizontal="center"/>
    </xf>
    <xf numFmtId="0" fontId="1" fillId="4" borderId="23" xfId="0" applyFont="1" applyFill="1" applyBorder="1" applyAlignment="1">
      <alignment horizontal="center"/>
    </xf>
    <xf numFmtId="0" fontId="1" fillId="4" borderId="22" xfId="0" applyFont="1" applyFill="1" applyBorder="1" applyAlignment="1">
      <alignment horizontal="center"/>
    </xf>
    <xf numFmtId="165" fontId="0" fillId="4" borderId="17" xfId="0" applyNumberFormat="1" applyFill="1" applyBorder="1" applyAlignment="1">
      <alignment horizontal="center"/>
    </xf>
    <xf numFmtId="165" fontId="0" fillId="4" borderId="18" xfId="0" applyNumberFormat="1" applyFill="1" applyBorder="1" applyAlignment="1">
      <alignment horizontal="center"/>
    </xf>
    <xf numFmtId="0" fontId="1" fillId="3" borderId="25" xfId="0" applyFont="1" applyFill="1" applyBorder="1" applyAlignment="1">
      <alignment horizontal="center"/>
    </xf>
    <xf numFmtId="0" fontId="0" fillId="4" borderId="13" xfId="0" applyFill="1" applyBorder="1" applyAlignment="1">
      <alignment horizontal="center"/>
    </xf>
    <xf numFmtId="0" fontId="1" fillId="0" borderId="24" xfId="0" applyFont="1" applyBorder="1" applyAlignment="1">
      <alignment horizontal="center" wrapText="1"/>
    </xf>
    <xf numFmtId="0" fontId="0" fillId="0" borderId="16" xfId="0" applyFill="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2" borderId="14" xfId="0" applyFont="1" applyFill="1" applyBorder="1" applyAlignment="1">
      <alignment horizontal="center"/>
    </xf>
    <xf numFmtId="0" fontId="1" fillId="2" borderId="9" xfId="0" applyFont="1" applyFill="1" applyBorder="1" applyAlignment="1">
      <alignment horizontal="center"/>
    </xf>
    <xf numFmtId="0" fontId="1" fillId="2" borderId="15" xfId="0" applyFont="1" applyFill="1" applyBorder="1" applyAlignment="1">
      <alignment horizontal="center"/>
    </xf>
    <xf numFmtId="0" fontId="0" fillId="0" borderId="0" xfId="0" applyBorder="1" applyAlignment="1">
      <alignment horizontal="left" vertical="center" wrapText="1"/>
    </xf>
    <xf numFmtId="0" fontId="0" fillId="0" borderId="1" xfId="0" applyBorder="1"/>
    <xf numFmtId="0" fontId="0" fillId="0" borderId="2" xfId="0" applyBorder="1"/>
    <xf numFmtId="0" fontId="0" fillId="0" borderId="3" xfId="0" applyBorder="1"/>
    <xf numFmtId="0" fontId="5" fillId="0" borderId="0" xfId="0" applyFont="1"/>
    <xf numFmtId="0" fontId="4" fillId="0" borderId="0" xfId="0" applyFont="1"/>
    <xf numFmtId="0" fontId="0" fillId="5" borderId="26" xfId="0" applyFill="1" applyBorder="1" applyAlignment="1" applyProtection="1">
      <alignment horizontal="center"/>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applyBorder="1" applyAlignment="1" applyProtection="1">
      <alignment horizontal="center"/>
      <protection locked="0"/>
    </xf>
    <xf numFmtId="2" fontId="0" fillId="4" borderId="26" xfId="0" applyNumberFormat="1" applyFont="1" applyFill="1" applyBorder="1" applyAlignment="1">
      <alignment horizontal="center"/>
    </xf>
    <xf numFmtId="2" fontId="0" fillId="4" borderId="26" xfId="0" applyNumberFormat="1" applyFill="1" applyBorder="1" applyAlignment="1">
      <alignment horizontal="center"/>
    </xf>
    <xf numFmtId="2" fontId="0" fillId="4" borderId="16" xfId="0" applyNumberFormat="1" applyFill="1" applyBorder="1" applyAlignment="1">
      <alignment horizontal="center"/>
    </xf>
    <xf numFmtId="166" fontId="0" fillId="4" borderId="0" xfId="0" applyNumberFormat="1" applyFill="1" applyBorder="1"/>
    <xf numFmtId="0" fontId="1" fillId="2" borderId="24"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166" fontId="0" fillId="4" borderId="7" xfId="0" applyNumberFormat="1" applyFill="1" applyBorder="1"/>
    <xf numFmtId="0" fontId="1" fillId="0" borderId="10" xfId="0" applyFont="1" applyBorder="1" applyAlignment="1">
      <alignment wrapText="1"/>
    </xf>
    <xf numFmtId="166" fontId="0" fillId="4" borderId="12" xfId="0" applyNumberFormat="1" applyFill="1" applyBorder="1"/>
    <xf numFmtId="0" fontId="0" fillId="0" borderId="0" xfId="0" applyBorder="1" applyProtection="1">
      <protection locked="0"/>
    </xf>
    <xf numFmtId="0" fontId="0" fillId="0" borderId="7" xfId="0"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0" xfId="0" applyBorder="1" applyAlignment="1">
      <alignment horizontal="left" wrapText="1"/>
    </xf>
    <xf numFmtId="0" fontId="0" fillId="0" borderId="0" xfId="0" applyAlignment="1">
      <alignment horizontal="left" wrapText="1"/>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1" fillId="0" borderId="0" xfId="0" applyFont="1" applyAlignment="1">
      <alignment horizontal="left" vertical="top" wrapText="1"/>
    </xf>
    <xf numFmtId="0" fontId="3" fillId="0" borderId="0" xfId="0" applyFont="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0" fillId="0" borderId="0" xfId="0" applyBorder="1" applyAlignment="1">
      <alignment horizontal="left" vertical="center" wrapText="1"/>
    </xf>
    <xf numFmtId="0" fontId="3" fillId="0" borderId="0"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tabSelected="1" zoomScaleNormal="100" workbookViewId="0">
      <selection activeCell="D8" sqref="D8:E8"/>
    </sheetView>
  </sheetViews>
  <sheetFormatPr defaultRowHeight="15" x14ac:dyDescent="0.25"/>
  <cols>
    <col min="1" max="1" width="9.140625" customWidth="1"/>
    <col min="2" max="2" width="1.7109375" customWidth="1"/>
    <col min="3" max="5" width="26.7109375" customWidth="1"/>
    <col min="6" max="6" width="1.7109375" customWidth="1"/>
  </cols>
  <sheetData>
    <row r="1" spans="2:6" ht="18.75" x14ac:dyDescent="0.3">
      <c r="C1" s="84" t="s">
        <v>29</v>
      </c>
      <c r="D1" s="84"/>
      <c r="E1" s="84"/>
    </row>
    <row r="2" spans="2:6" ht="15" customHeight="1" x14ac:dyDescent="0.25"/>
    <row r="3" spans="2:6" ht="211.5" customHeight="1" x14ac:dyDescent="0.25">
      <c r="C3" s="83" t="s">
        <v>48</v>
      </c>
      <c r="D3" s="83"/>
      <c r="E3" s="83"/>
    </row>
    <row r="4" spans="2:6" ht="15.75" thickBot="1" x14ac:dyDescent="0.3"/>
    <row r="5" spans="2:6" ht="15" customHeight="1" thickBot="1" x14ac:dyDescent="0.3">
      <c r="B5" s="100" t="s">
        <v>15</v>
      </c>
      <c r="C5" s="101"/>
      <c r="D5" s="101"/>
      <c r="E5" s="101"/>
      <c r="F5" s="102"/>
    </row>
    <row r="6" spans="2:6" ht="15" customHeight="1" thickBot="1" x14ac:dyDescent="0.3">
      <c r="B6" s="3"/>
      <c r="C6" s="2"/>
      <c r="D6" s="2"/>
      <c r="E6" s="2"/>
      <c r="F6" s="4"/>
    </row>
    <row r="7" spans="2:6" ht="15.75" thickBot="1" x14ac:dyDescent="0.3">
      <c r="B7" s="3"/>
      <c r="C7" s="88" t="s">
        <v>4</v>
      </c>
      <c r="D7" s="89"/>
      <c r="E7" s="90"/>
      <c r="F7" s="4"/>
    </row>
    <row r="8" spans="2:6" x14ac:dyDescent="0.25">
      <c r="B8" s="3"/>
      <c r="C8" s="11" t="s">
        <v>9</v>
      </c>
      <c r="D8" s="94"/>
      <c r="E8" s="95"/>
      <c r="F8" s="4"/>
    </row>
    <row r="9" spans="2:6" x14ac:dyDescent="0.25">
      <c r="B9" s="3"/>
      <c r="C9" s="1" t="s">
        <v>8</v>
      </c>
      <c r="D9" s="96"/>
      <c r="E9" s="97"/>
      <c r="F9" s="4"/>
    </row>
    <row r="10" spans="2:6" x14ac:dyDescent="0.25">
      <c r="B10" s="3"/>
      <c r="C10" s="1" t="s">
        <v>5</v>
      </c>
      <c r="D10" s="98"/>
      <c r="E10" s="99"/>
      <c r="F10" s="4"/>
    </row>
    <row r="11" spans="2:6" x14ac:dyDescent="0.25">
      <c r="B11" s="3"/>
      <c r="C11" s="1" t="s">
        <v>6</v>
      </c>
      <c r="D11" s="98"/>
      <c r="E11" s="99"/>
      <c r="F11" s="4"/>
    </row>
    <row r="12" spans="2:6" x14ac:dyDescent="0.25">
      <c r="B12" s="3"/>
      <c r="C12" s="1" t="s">
        <v>7</v>
      </c>
      <c r="D12" s="98"/>
      <c r="E12" s="99"/>
      <c r="F12" s="4"/>
    </row>
    <row r="13" spans="2:6" x14ac:dyDescent="0.25">
      <c r="B13" s="3"/>
      <c r="C13" s="3"/>
      <c r="D13" s="46"/>
      <c r="E13" s="47"/>
      <c r="F13" s="4"/>
    </row>
    <row r="14" spans="2:6" x14ac:dyDescent="0.25">
      <c r="B14" s="3"/>
      <c r="C14" s="48" t="s">
        <v>46</v>
      </c>
      <c r="D14" s="49" t="s">
        <v>47</v>
      </c>
      <c r="E14" s="50" t="s">
        <v>0</v>
      </c>
      <c r="F14" s="4"/>
    </row>
    <row r="15" spans="2:6" ht="15.75" thickBot="1" x14ac:dyDescent="0.3">
      <c r="B15" s="3"/>
      <c r="C15" s="12"/>
      <c r="D15" s="13"/>
      <c r="E15" s="14"/>
      <c r="F15" s="4"/>
    </row>
    <row r="16" spans="2:6" ht="15.75" thickBot="1" x14ac:dyDescent="0.3">
      <c r="B16" s="3"/>
      <c r="C16" s="2"/>
      <c r="D16" s="2"/>
      <c r="E16" s="2"/>
      <c r="F16" s="4"/>
    </row>
    <row r="17" spans="2:6" ht="15.75" thickBot="1" x14ac:dyDescent="0.3">
      <c r="B17" s="3"/>
      <c r="C17" s="88" t="s">
        <v>1</v>
      </c>
      <c r="D17" s="89"/>
      <c r="E17" s="90"/>
      <c r="F17" s="4"/>
    </row>
    <row r="18" spans="2:6" ht="30" x14ac:dyDescent="0.25">
      <c r="B18" s="3"/>
      <c r="C18" s="20" t="s">
        <v>18</v>
      </c>
      <c r="D18" s="21" t="s">
        <v>19</v>
      </c>
      <c r="E18" s="22" t="s">
        <v>20</v>
      </c>
      <c r="F18" s="4"/>
    </row>
    <row r="19" spans="2:6" ht="15.75" thickBot="1" x14ac:dyDescent="0.3">
      <c r="B19" s="3"/>
      <c r="C19" s="17">
        <v>0.6</v>
      </c>
      <c r="D19" s="18">
        <v>2.5</v>
      </c>
      <c r="E19" s="19">
        <v>2.6</v>
      </c>
      <c r="F19" s="4"/>
    </row>
    <row r="20" spans="2:6" ht="15.75" thickBot="1" x14ac:dyDescent="0.3">
      <c r="B20" s="3"/>
      <c r="C20" s="2"/>
      <c r="D20" s="2"/>
      <c r="E20" s="2"/>
      <c r="F20" s="4"/>
    </row>
    <row r="21" spans="2:6" ht="15.75" thickBot="1" x14ac:dyDescent="0.3">
      <c r="B21" s="3"/>
      <c r="C21" s="91" t="s">
        <v>24</v>
      </c>
      <c r="D21" s="92"/>
      <c r="E21" s="93"/>
      <c r="F21" s="4"/>
    </row>
    <row r="22" spans="2:6" ht="30" x14ac:dyDescent="0.25">
      <c r="B22" s="3"/>
      <c r="C22" s="44" t="s">
        <v>27</v>
      </c>
      <c r="D22" s="36" t="s">
        <v>3</v>
      </c>
      <c r="E22" s="35" t="s">
        <v>2</v>
      </c>
      <c r="F22" s="4"/>
    </row>
    <row r="23" spans="2:6" ht="15.75" thickBot="1" x14ac:dyDescent="0.3">
      <c r="B23" s="3"/>
      <c r="C23" s="45">
        <v>16</v>
      </c>
      <c r="D23" s="15">
        <v>0.32</v>
      </c>
      <c r="E23" s="16">
        <v>0.12</v>
      </c>
      <c r="F23" s="4"/>
    </row>
    <row r="24" spans="2:6" ht="4.5" customHeight="1" thickBot="1" x14ac:dyDescent="0.3">
      <c r="B24" s="5"/>
      <c r="C24" s="6"/>
      <c r="D24" s="6"/>
      <c r="E24" s="6"/>
      <c r="F24" s="7"/>
    </row>
    <row r="25" spans="2:6" ht="15.75" thickBot="1" x14ac:dyDescent="0.3"/>
    <row r="26" spans="2:6" ht="15" customHeight="1" thickBot="1" x14ac:dyDescent="0.3">
      <c r="B26" s="80" t="s">
        <v>11</v>
      </c>
      <c r="C26" s="81"/>
      <c r="D26" s="81"/>
      <c r="E26" s="81"/>
      <c r="F26" s="82"/>
    </row>
    <row r="27" spans="2:6" ht="15" customHeight="1" thickBot="1" x14ac:dyDescent="0.3">
      <c r="B27" s="58"/>
      <c r="C27" s="59"/>
      <c r="D27" s="59"/>
      <c r="E27" s="59"/>
      <c r="F27" s="60"/>
    </row>
    <row r="28" spans="2:6" ht="15" customHeight="1" x14ac:dyDescent="0.25">
      <c r="B28" s="9"/>
      <c r="C28" s="8"/>
      <c r="D28" s="42" t="s">
        <v>10</v>
      </c>
      <c r="E28" s="8"/>
      <c r="F28" s="10"/>
    </row>
    <row r="29" spans="2:6" ht="15" customHeight="1" thickBot="1" x14ac:dyDescent="0.3">
      <c r="B29" s="9"/>
      <c r="C29" s="8"/>
      <c r="D29" s="43">
        <f>$C$15*$D$15*$E$15/9</f>
        <v>0</v>
      </c>
      <c r="E29" s="8"/>
      <c r="F29" s="10"/>
    </row>
    <row r="30" spans="2:6" ht="15" customHeight="1" thickBot="1" x14ac:dyDescent="0.3">
      <c r="B30" s="9"/>
      <c r="C30" s="8"/>
      <c r="D30" s="8"/>
      <c r="E30" s="8"/>
      <c r="F30" s="10"/>
    </row>
    <row r="31" spans="2:6" ht="15" customHeight="1" thickBot="1" x14ac:dyDescent="0.3">
      <c r="B31" s="9"/>
      <c r="C31" s="85" t="s">
        <v>23</v>
      </c>
      <c r="D31" s="86"/>
      <c r="E31" s="87"/>
      <c r="F31" s="10"/>
    </row>
    <row r="32" spans="2:6" ht="15" customHeight="1" x14ac:dyDescent="0.25">
      <c r="B32" s="9"/>
      <c r="C32" s="37" t="s">
        <v>28</v>
      </c>
      <c r="D32" s="38" t="s">
        <v>25</v>
      </c>
      <c r="E32" s="39" t="s">
        <v>26</v>
      </c>
      <c r="F32" s="10"/>
    </row>
    <row r="33" spans="2:6" ht="15" customHeight="1" thickBot="1" x14ac:dyDescent="0.3">
      <c r="B33" s="9"/>
      <c r="C33" s="64" t="str">
        <f>IF($D$43&gt;0,$C$23*$D$43/2000,"0.00")</f>
        <v>0.00</v>
      </c>
      <c r="D33" s="40" t="str">
        <f>IF($D$43&gt;0,$D$23*$D$43,"0.00")</f>
        <v>0.00</v>
      </c>
      <c r="E33" s="41" t="str">
        <f>IF($D$43&gt;0,$E$23*$D$43,"0.00")</f>
        <v>0.00</v>
      </c>
      <c r="F33" s="10"/>
    </row>
    <row r="34" spans="2:6" ht="15" customHeight="1" thickBot="1" x14ac:dyDescent="0.3">
      <c r="B34" s="9"/>
      <c r="C34" s="8"/>
      <c r="D34" s="8"/>
      <c r="E34" s="8"/>
      <c r="F34" s="10"/>
    </row>
    <row r="35" spans="2:6" ht="15" customHeight="1" thickBot="1" x14ac:dyDescent="0.3">
      <c r="B35" s="3"/>
      <c r="C35" s="80" t="s">
        <v>16</v>
      </c>
      <c r="D35" s="81"/>
      <c r="E35" s="82"/>
      <c r="F35" s="4"/>
    </row>
    <row r="36" spans="2:6" x14ac:dyDescent="0.25">
      <c r="B36" s="3"/>
      <c r="C36" s="26" t="s">
        <v>17</v>
      </c>
      <c r="D36" s="27" t="s">
        <v>21</v>
      </c>
      <c r="E36" s="28" t="s">
        <v>22</v>
      </c>
      <c r="F36" s="4"/>
    </row>
    <row r="37" spans="2:6" x14ac:dyDescent="0.25">
      <c r="B37" s="3"/>
      <c r="C37" s="23">
        <f>$C$19*$D$43</f>
        <v>0</v>
      </c>
      <c r="D37" s="24">
        <f>$D$23*$D$43*$D$19</f>
        <v>0</v>
      </c>
      <c r="E37" s="25">
        <f>$E$23*$D$43*E19</f>
        <v>0</v>
      </c>
      <c r="F37" s="4"/>
    </row>
    <row r="38" spans="2:6" x14ac:dyDescent="0.25">
      <c r="B38" s="3"/>
      <c r="C38" s="3"/>
      <c r="D38" s="2"/>
      <c r="E38" s="4"/>
      <c r="F38" s="4"/>
    </row>
    <row r="39" spans="2:6" x14ac:dyDescent="0.25">
      <c r="B39" s="3"/>
      <c r="C39" s="29" t="s">
        <v>12</v>
      </c>
      <c r="D39" s="30" t="s">
        <v>14</v>
      </c>
      <c r="E39" s="31" t="s">
        <v>13</v>
      </c>
      <c r="F39" s="4"/>
    </row>
    <row r="40" spans="2:6" ht="15.75" thickBot="1" x14ac:dyDescent="0.3">
      <c r="B40" s="3"/>
      <c r="C40" s="32">
        <f>C37+D37+E37</f>
        <v>0</v>
      </c>
      <c r="D40" s="33" t="str">
        <f>IF($D$43&gt;0,$C$40/$D$43,"0.00")</f>
        <v>0.00</v>
      </c>
      <c r="E40" s="34" t="str">
        <f>IF($D$43&gt;0,$C$40/($D$43*9/(5280*$D$15)),"$0.00")</f>
        <v>$0.00</v>
      </c>
      <c r="F40" s="4"/>
    </row>
    <row r="41" spans="2:6" ht="15" customHeight="1" thickBot="1" x14ac:dyDescent="0.3">
      <c r="B41" s="3"/>
      <c r="C41" s="2"/>
      <c r="D41" s="2"/>
      <c r="E41" s="2"/>
      <c r="F41" s="4"/>
    </row>
    <row r="42" spans="2:6" ht="15" customHeight="1" thickBot="1" x14ac:dyDescent="0.3">
      <c r="B42" s="3"/>
      <c r="C42" s="80" t="s">
        <v>45</v>
      </c>
      <c r="D42" s="81"/>
      <c r="E42" s="82"/>
      <c r="F42" s="4"/>
    </row>
    <row r="43" spans="2:6" ht="15" customHeight="1" thickBot="1" x14ac:dyDescent="0.3">
      <c r="B43" s="3"/>
      <c r="C43" s="2"/>
      <c r="D43" s="63">
        <f>$D$29+'Additions and Exclusions'!F24</f>
        <v>0</v>
      </c>
      <c r="E43" s="2"/>
      <c r="F43" s="4"/>
    </row>
    <row r="44" spans="2:6" ht="15" customHeight="1" thickBot="1" x14ac:dyDescent="0.3">
      <c r="B44" s="5"/>
      <c r="C44" s="6"/>
      <c r="D44" s="6"/>
      <c r="E44" s="6"/>
      <c r="F44" s="7"/>
    </row>
    <row r="45" spans="2:6" ht="15" customHeight="1" x14ac:dyDescent="0.25">
      <c r="C45" s="78" t="s">
        <v>32</v>
      </c>
      <c r="D45" s="78"/>
      <c r="E45" s="78"/>
    </row>
    <row r="46" spans="2:6" x14ac:dyDescent="0.25">
      <c r="C46" s="79"/>
      <c r="D46" s="79"/>
      <c r="E46" s="79"/>
    </row>
  </sheetData>
  <sheetProtection algorithmName="SHA-512" hashValue="dVdXQcv7FVo9yL8vZN6VOFd5GsCmoJ7QUZtPBFVkkkN0bI3A+AzmO8PVi/MiN/LeaeGmv3D8JzDSLWvZzZUJfQ==" saltValue="2kGYorYkalELE8wMFgfdoA==" spinCount="100000" sheet="1" objects="1" scenarios="1"/>
  <mergeCells count="16">
    <mergeCell ref="C45:E46"/>
    <mergeCell ref="C35:E35"/>
    <mergeCell ref="C3:E3"/>
    <mergeCell ref="C1:E1"/>
    <mergeCell ref="C31:E31"/>
    <mergeCell ref="C17:E17"/>
    <mergeCell ref="C21:E21"/>
    <mergeCell ref="C7:E7"/>
    <mergeCell ref="D8:E8"/>
    <mergeCell ref="D9:E9"/>
    <mergeCell ref="D10:E10"/>
    <mergeCell ref="D11:E11"/>
    <mergeCell ref="D12:E12"/>
    <mergeCell ref="B26:F26"/>
    <mergeCell ref="B5:F5"/>
    <mergeCell ref="C42:E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4"/>
  <sheetViews>
    <sheetView zoomScaleNormal="100" workbookViewId="0">
      <selection activeCell="D8" sqref="D8:E8"/>
    </sheetView>
  </sheetViews>
  <sheetFormatPr defaultRowHeight="15" x14ac:dyDescent="0.25"/>
  <cols>
    <col min="2" max="2" width="1.7109375" customWidth="1"/>
    <col min="3" max="5" width="26.7109375" customWidth="1"/>
    <col min="6" max="6" width="1.7109375" customWidth="1"/>
  </cols>
  <sheetData>
    <row r="1" spans="2:6" ht="18.75" x14ac:dyDescent="0.3">
      <c r="C1" s="84" t="s">
        <v>29</v>
      </c>
      <c r="D1" s="84"/>
      <c r="E1" s="84"/>
    </row>
    <row r="2" spans="2:6" ht="15" customHeight="1" x14ac:dyDescent="0.25"/>
    <row r="3" spans="2:6" ht="213" customHeight="1" x14ac:dyDescent="0.25">
      <c r="C3" s="83" t="s">
        <v>49</v>
      </c>
      <c r="D3" s="83"/>
      <c r="E3" s="83"/>
    </row>
    <row r="4" spans="2:6" ht="15.75" thickBot="1" x14ac:dyDescent="0.3"/>
    <row r="5" spans="2:6" ht="15" customHeight="1" thickBot="1" x14ac:dyDescent="0.3">
      <c r="B5" s="100" t="s">
        <v>15</v>
      </c>
      <c r="C5" s="101"/>
      <c r="D5" s="101"/>
      <c r="E5" s="101"/>
      <c r="F5" s="102"/>
    </row>
    <row r="6" spans="2:6" ht="15" customHeight="1" thickBot="1" x14ac:dyDescent="0.3">
      <c r="B6" s="3"/>
      <c r="C6" s="2"/>
      <c r="D6" s="2"/>
      <c r="E6" s="2"/>
      <c r="F6" s="4"/>
    </row>
    <row r="7" spans="2:6" ht="15.75" thickBot="1" x14ac:dyDescent="0.3">
      <c r="B7" s="3"/>
      <c r="C7" s="88" t="s">
        <v>4</v>
      </c>
      <c r="D7" s="89"/>
      <c r="E7" s="90"/>
      <c r="F7" s="4"/>
    </row>
    <row r="8" spans="2:6" x14ac:dyDescent="0.25">
      <c r="B8" s="3"/>
      <c r="C8" s="11" t="s">
        <v>9</v>
      </c>
      <c r="D8" s="94"/>
      <c r="E8" s="95"/>
      <c r="F8" s="4"/>
    </row>
    <row r="9" spans="2:6" x14ac:dyDescent="0.25">
      <c r="B9" s="3"/>
      <c r="C9" s="1" t="s">
        <v>8</v>
      </c>
      <c r="D9" s="96"/>
      <c r="E9" s="97"/>
      <c r="F9" s="4"/>
    </row>
    <row r="10" spans="2:6" x14ac:dyDescent="0.25">
      <c r="B10" s="3"/>
      <c r="C10" s="1" t="s">
        <v>5</v>
      </c>
      <c r="D10" s="98"/>
      <c r="E10" s="99"/>
      <c r="F10" s="4"/>
    </row>
    <row r="11" spans="2:6" x14ac:dyDescent="0.25">
      <c r="B11" s="3"/>
      <c r="C11" s="1" t="s">
        <v>6</v>
      </c>
      <c r="D11" s="98"/>
      <c r="E11" s="99"/>
      <c r="F11" s="4"/>
    </row>
    <row r="12" spans="2:6" x14ac:dyDescent="0.25">
      <c r="B12" s="3"/>
      <c r="C12" s="1" t="s">
        <v>7</v>
      </c>
      <c r="D12" s="98"/>
      <c r="E12" s="99"/>
      <c r="F12" s="4"/>
    </row>
    <row r="13" spans="2:6" ht="15.75" thickBot="1" x14ac:dyDescent="0.3">
      <c r="B13" s="3"/>
      <c r="C13" s="3"/>
      <c r="D13" s="46"/>
      <c r="E13" s="47"/>
      <c r="F13" s="4"/>
    </row>
    <row r="14" spans="2:6" ht="15.75" thickBot="1" x14ac:dyDescent="0.3">
      <c r="B14" s="3"/>
      <c r="C14" s="88" t="s">
        <v>10</v>
      </c>
      <c r="D14" s="89"/>
      <c r="E14" s="90"/>
      <c r="F14" s="4"/>
    </row>
    <row r="15" spans="2:6" ht="15.75" thickBot="1" x14ac:dyDescent="0.3">
      <c r="B15" s="3"/>
      <c r="C15" s="61"/>
      <c r="D15" s="57">
        <v>0</v>
      </c>
      <c r="E15" s="61"/>
      <c r="F15" s="4"/>
    </row>
    <row r="16" spans="2:6" ht="15.75" thickBot="1" x14ac:dyDescent="0.3">
      <c r="B16" s="3"/>
      <c r="C16" s="2"/>
      <c r="D16" s="2"/>
      <c r="E16" s="2"/>
      <c r="F16" s="4"/>
    </row>
    <row r="17" spans="2:6" ht="15.75" thickBot="1" x14ac:dyDescent="0.3">
      <c r="B17" s="3"/>
      <c r="C17" s="88" t="s">
        <v>1</v>
      </c>
      <c r="D17" s="89"/>
      <c r="E17" s="90"/>
      <c r="F17" s="4"/>
    </row>
    <row r="18" spans="2:6" ht="30" x14ac:dyDescent="0.25">
      <c r="B18" s="3"/>
      <c r="C18" s="20" t="s">
        <v>18</v>
      </c>
      <c r="D18" s="21" t="s">
        <v>19</v>
      </c>
      <c r="E18" s="22" t="s">
        <v>20</v>
      </c>
      <c r="F18" s="4"/>
    </row>
    <row r="19" spans="2:6" ht="15.75" thickBot="1" x14ac:dyDescent="0.3">
      <c r="B19" s="3"/>
      <c r="C19" s="17">
        <v>0.6</v>
      </c>
      <c r="D19" s="18">
        <v>2.5</v>
      </c>
      <c r="E19" s="19">
        <v>2.6</v>
      </c>
      <c r="F19" s="4"/>
    </row>
    <row r="20" spans="2:6" ht="15.75" thickBot="1" x14ac:dyDescent="0.3">
      <c r="B20" s="3"/>
      <c r="C20" s="2"/>
      <c r="D20" s="2"/>
      <c r="E20" s="2"/>
      <c r="F20" s="4"/>
    </row>
    <row r="21" spans="2:6" ht="15.75" thickBot="1" x14ac:dyDescent="0.3">
      <c r="B21" s="3"/>
      <c r="C21" s="91" t="s">
        <v>24</v>
      </c>
      <c r="D21" s="92"/>
      <c r="E21" s="93"/>
      <c r="F21" s="4"/>
    </row>
    <row r="22" spans="2:6" ht="30" x14ac:dyDescent="0.25">
      <c r="B22" s="3"/>
      <c r="C22" s="44" t="s">
        <v>27</v>
      </c>
      <c r="D22" s="36" t="s">
        <v>3</v>
      </c>
      <c r="E22" s="35" t="s">
        <v>2</v>
      </c>
      <c r="F22" s="4"/>
    </row>
    <row r="23" spans="2:6" ht="15.75" thickBot="1" x14ac:dyDescent="0.3">
      <c r="B23" s="3"/>
      <c r="C23" s="45">
        <v>16</v>
      </c>
      <c r="D23" s="15">
        <v>0.32</v>
      </c>
      <c r="E23" s="16">
        <v>0.1</v>
      </c>
      <c r="F23" s="4"/>
    </row>
    <row r="24" spans="2:6" ht="4.5" customHeight="1" thickBot="1" x14ac:dyDescent="0.3">
      <c r="B24" s="5"/>
      <c r="C24" s="6"/>
      <c r="D24" s="6"/>
      <c r="E24" s="6"/>
      <c r="F24" s="7"/>
    </row>
    <row r="25" spans="2:6" ht="15.75" thickBot="1" x14ac:dyDescent="0.3"/>
    <row r="26" spans="2:6" ht="15" customHeight="1" thickBot="1" x14ac:dyDescent="0.3">
      <c r="B26" s="80" t="s">
        <v>11</v>
      </c>
      <c r="C26" s="81"/>
      <c r="D26" s="81"/>
      <c r="E26" s="81"/>
      <c r="F26" s="82"/>
    </row>
    <row r="27" spans="2:6" ht="15" customHeight="1" thickBot="1" x14ac:dyDescent="0.3">
      <c r="B27" s="58"/>
      <c r="C27" s="59"/>
      <c r="D27" s="59"/>
      <c r="E27" s="59"/>
      <c r="F27" s="60"/>
    </row>
    <row r="28" spans="2:6" ht="15" customHeight="1" thickBot="1" x14ac:dyDescent="0.3">
      <c r="B28" s="9"/>
      <c r="C28" s="85" t="s">
        <v>23</v>
      </c>
      <c r="D28" s="86"/>
      <c r="E28" s="87"/>
      <c r="F28" s="10"/>
    </row>
    <row r="29" spans="2:6" ht="15" customHeight="1" x14ac:dyDescent="0.25">
      <c r="B29" s="9"/>
      <c r="C29" s="37" t="s">
        <v>28</v>
      </c>
      <c r="D29" s="38" t="s">
        <v>25</v>
      </c>
      <c r="E29" s="39" t="s">
        <v>26</v>
      </c>
      <c r="F29" s="10"/>
    </row>
    <row r="30" spans="2:6" ht="15" customHeight="1" thickBot="1" x14ac:dyDescent="0.3">
      <c r="B30" s="9"/>
      <c r="C30" s="64" t="str">
        <f>IF($D$40&gt;0,$C$23*$D$40/2000,"0.00")</f>
        <v>0.00</v>
      </c>
      <c r="D30" s="40" t="str">
        <f>IF($D$40&gt;0,$D$23*$D$40,"0.00")</f>
        <v>0.00</v>
      </c>
      <c r="E30" s="41" t="str">
        <f>IF($D$40&gt;0,$E$23*$D$40,"0.00")</f>
        <v>0.00</v>
      </c>
      <c r="F30" s="10"/>
    </row>
    <row r="31" spans="2:6" ht="15" customHeight="1" thickBot="1" x14ac:dyDescent="0.3">
      <c r="B31" s="9"/>
      <c r="C31" s="8"/>
      <c r="D31" s="8"/>
      <c r="E31" s="8"/>
      <c r="F31" s="10"/>
    </row>
    <row r="32" spans="2:6" ht="15" customHeight="1" thickBot="1" x14ac:dyDescent="0.3">
      <c r="B32" s="3"/>
      <c r="C32" s="80" t="s">
        <v>16</v>
      </c>
      <c r="D32" s="81"/>
      <c r="E32" s="82"/>
      <c r="F32" s="4"/>
    </row>
    <row r="33" spans="2:6" x14ac:dyDescent="0.25">
      <c r="B33" s="3"/>
      <c r="C33" s="26" t="s">
        <v>17</v>
      </c>
      <c r="D33" s="27" t="s">
        <v>21</v>
      </c>
      <c r="E33" s="28" t="s">
        <v>22</v>
      </c>
      <c r="F33" s="4"/>
    </row>
    <row r="34" spans="2:6" x14ac:dyDescent="0.25">
      <c r="B34" s="3"/>
      <c r="C34" s="23">
        <f>$C$19*$D$40</f>
        <v>0</v>
      </c>
      <c r="D34" s="24">
        <f>$D$23*$D$40*$D$19</f>
        <v>0</v>
      </c>
      <c r="E34" s="25">
        <f>$E$23*$D$40*E19</f>
        <v>0</v>
      </c>
      <c r="F34" s="4"/>
    </row>
    <row r="35" spans="2:6" x14ac:dyDescent="0.25">
      <c r="B35" s="3"/>
      <c r="C35" s="3"/>
      <c r="D35" s="2"/>
      <c r="E35" s="4"/>
      <c r="F35" s="4"/>
    </row>
    <row r="36" spans="2:6" x14ac:dyDescent="0.25">
      <c r="B36" s="3"/>
      <c r="C36" s="29" t="s">
        <v>12</v>
      </c>
      <c r="D36" s="30" t="s">
        <v>14</v>
      </c>
      <c r="E36" s="31" t="s">
        <v>30</v>
      </c>
      <c r="F36" s="4"/>
    </row>
    <row r="37" spans="2:6" ht="15.75" thickBot="1" x14ac:dyDescent="0.3">
      <c r="B37" s="3"/>
      <c r="C37" s="32">
        <f>C34+D34+E34</f>
        <v>0</v>
      </c>
      <c r="D37" s="33" t="str">
        <f>IF($D$40&gt;0,$C$37/$D$40,"0.00")</f>
        <v>0.00</v>
      </c>
      <c r="E37" s="34" t="str">
        <f>IF($D$40&gt;0,$C$37/($D$40/(7040)),"$0.00")</f>
        <v>$0.00</v>
      </c>
      <c r="F37" s="4"/>
    </row>
    <row r="38" spans="2:6" ht="15" customHeight="1" thickBot="1" x14ac:dyDescent="0.3">
      <c r="B38" s="3"/>
      <c r="C38" s="2"/>
      <c r="D38" s="2"/>
      <c r="E38" s="2"/>
      <c r="F38" s="4"/>
    </row>
    <row r="39" spans="2:6" ht="15" customHeight="1" thickBot="1" x14ac:dyDescent="0.3">
      <c r="B39" s="3"/>
      <c r="C39" s="80" t="s">
        <v>45</v>
      </c>
      <c r="D39" s="81"/>
      <c r="E39" s="82"/>
      <c r="F39" s="4"/>
    </row>
    <row r="40" spans="2:6" ht="15" customHeight="1" thickBot="1" x14ac:dyDescent="0.3">
      <c r="B40" s="3"/>
      <c r="C40" s="2"/>
      <c r="D40" s="62">
        <f>$D$15+'Additions and Exclusions'!$F$24</f>
        <v>0</v>
      </c>
      <c r="E40" s="2"/>
      <c r="F40" s="4"/>
    </row>
    <row r="41" spans="2:6" ht="15" customHeight="1" thickBot="1" x14ac:dyDescent="0.3">
      <c r="B41" s="5"/>
      <c r="C41" s="6"/>
      <c r="D41" s="6"/>
      <c r="E41" s="6"/>
      <c r="F41" s="7"/>
    </row>
    <row r="42" spans="2:6" x14ac:dyDescent="0.25">
      <c r="C42" s="78" t="s">
        <v>32</v>
      </c>
      <c r="D42" s="78"/>
      <c r="E42" s="78"/>
    </row>
    <row r="43" spans="2:6" x14ac:dyDescent="0.25">
      <c r="C43" s="79"/>
      <c r="D43" s="79"/>
      <c r="E43" s="79"/>
    </row>
    <row r="44" spans="2:6" x14ac:dyDescent="0.25">
      <c r="C44" t="s">
        <v>31</v>
      </c>
    </row>
  </sheetData>
  <sheetProtection algorithmName="SHA-512" hashValue="SXxsZHdkw3LkkFqcaDJ1xeq8B6MO1s68GUtjHVD7v918S2Sghm44AdSGEJc/vqZ4rNuVFMfRgwUhcAn/yE1mtg==" saltValue="E8il8yDsQUWye4V+iJzEeQ==" spinCount="100000" sheet="1" objects="1" scenarios="1"/>
  <mergeCells count="17">
    <mergeCell ref="C28:E28"/>
    <mergeCell ref="C32:E32"/>
    <mergeCell ref="C42:E43"/>
    <mergeCell ref="D10:E10"/>
    <mergeCell ref="D11:E11"/>
    <mergeCell ref="D12:E12"/>
    <mergeCell ref="C17:E17"/>
    <mergeCell ref="C21:E21"/>
    <mergeCell ref="B26:F26"/>
    <mergeCell ref="C14:E14"/>
    <mergeCell ref="C39:E39"/>
    <mergeCell ref="D9:E9"/>
    <mergeCell ref="C1:E1"/>
    <mergeCell ref="C3:E3"/>
    <mergeCell ref="B5:F5"/>
    <mergeCell ref="C7:E7"/>
    <mergeCell ref="D8:E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
  <sheetViews>
    <sheetView workbookViewId="0">
      <selection activeCell="D8" sqref="D8"/>
    </sheetView>
  </sheetViews>
  <sheetFormatPr defaultRowHeight="15" x14ac:dyDescent="0.25"/>
  <cols>
    <col min="1" max="1" width="0.85546875" customWidth="1"/>
    <col min="2" max="2" width="2.7109375" customWidth="1"/>
    <col min="3" max="3" width="9.140625" customWidth="1"/>
    <col min="4" max="4" width="10.28515625" bestFit="1" customWidth="1"/>
    <col min="5" max="5" width="20.42578125" customWidth="1"/>
    <col min="8" max="8" width="36.7109375" customWidth="1"/>
    <col min="9" max="9" width="2.7109375" customWidth="1"/>
    <col min="17" max="17" width="9.28515625" bestFit="1" customWidth="1"/>
    <col min="18" max="18" width="14.28515625" bestFit="1" customWidth="1"/>
  </cols>
  <sheetData>
    <row r="1" spans="2:18" ht="4.5" customHeight="1" x14ac:dyDescent="0.25"/>
    <row r="2" spans="2:18" ht="18.75" x14ac:dyDescent="0.3">
      <c r="B2" s="2"/>
      <c r="C2" s="104" t="s">
        <v>33</v>
      </c>
      <c r="D2" s="104"/>
      <c r="E2" s="104"/>
      <c r="F2" s="104"/>
      <c r="G2" s="104"/>
      <c r="H2" s="104"/>
      <c r="I2" s="2"/>
    </row>
    <row r="3" spans="2:18" x14ac:dyDescent="0.25">
      <c r="B3" s="2"/>
      <c r="C3" s="2"/>
      <c r="D3" s="2"/>
      <c r="E3" s="2"/>
      <c r="F3" s="2"/>
      <c r="G3" s="2"/>
      <c r="H3" s="2"/>
      <c r="I3" s="2"/>
    </row>
    <row r="4" spans="2:18" ht="51" customHeight="1" x14ac:dyDescent="0.25">
      <c r="B4" s="2"/>
      <c r="C4" s="103" t="s">
        <v>44</v>
      </c>
      <c r="D4" s="103"/>
      <c r="E4" s="103"/>
      <c r="F4" s="103"/>
      <c r="G4" s="103"/>
      <c r="H4" s="103"/>
      <c r="I4" s="2"/>
    </row>
    <row r="5" spans="2:18" ht="15.75" thickBot="1" x14ac:dyDescent="0.3">
      <c r="B5" s="2"/>
      <c r="C5" s="2"/>
      <c r="D5" s="51"/>
      <c r="E5" s="51"/>
      <c r="F5" s="51"/>
      <c r="G5" s="51"/>
      <c r="H5" s="51"/>
      <c r="I5" s="2"/>
    </row>
    <row r="6" spans="2:18" ht="15.75" thickBot="1" x14ac:dyDescent="0.3">
      <c r="B6" s="52"/>
      <c r="C6" s="53"/>
      <c r="D6" s="53"/>
      <c r="E6" s="53"/>
      <c r="F6" s="53"/>
      <c r="G6" s="53"/>
      <c r="H6" s="53"/>
      <c r="I6" s="54"/>
    </row>
    <row r="7" spans="2:18" x14ac:dyDescent="0.25">
      <c r="B7" s="3"/>
      <c r="C7" s="66" t="s">
        <v>42</v>
      </c>
      <c r="D7" s="67" t="s">
        <v>34</v>
      </c>
      <c r="E7" s="67" t="s">
        <v>35</v>
      </c>
      <c r="F7" s="67" t="s">
        <v>36</v>
      </c>
      <c r="G7" s="67" t="s">
        <v>37</v>
      </c>
      <c r="H7" s="68" t="s">
        <v>38</v>
      </c>
      <c r="I7" s="4"/>
    </row>
    <row r="8" spans="2:18" x14ac:dyDescent="0.25">
      <c r="B8" s="3"/>
      <c r="C8" s="69" t="str">
        <f>IF(F8&lt;&gt;0,"A","")</f>
        <v/>
      </c>
      <c r="D8" s="74"/>
      <c r="E8" s="74"/>
      <c r="F8" s="65">
        <f>IFERROR(IF(G8="Exclusion",-D8*E8/9,D8*E8/9),"")</f>
        <v>0</v>
      </c>
      <c r="G8" s="74"/>
      <c r="H8" s="76"/>
      <c r="I8" s="4"/>
      <c r="Q8" s="55"/>
      <c r="R8" s="55"/>
    </row>
    <row r="9" spans="2:18" x14ac:dyDescent="0.25">
      <c r="B9" s="3"/>
      <c r="C9" s="69" t="str">
        <f>IF(F9&lt;&gt;0,"B","")</f>
        <v/>
      </c>
      <c r="D9" s="74"/>
      <c r="E9" s="74"/>
      <c r="F9" s="65">
        <f t="shared" ref="F9:F22" si="0">IFERROR(IF(G9="Exclusion",-D9*E9/9,D9*E9/9),"")</f>
        <v>0</v>
      </c>
      <c r="G9" s="74"/>
      <c r="H9" s="76"/>
      <c r="I9" s="4"/>
      <c r="Q9" s="56" t="s">
        <v>39</v>
      </c>
      <c r="R9" s="56"/>
    </row>
    <row r="10" spans="2:18" x14ac:dyDescent="0.25">
      <c r="B10" s="3"/>
      <c r="C10" s="69" t="str">
        <f>IF(F10&lt;&gt;0,"C","")</f>
        <v/>
      </c>
      <c r="D10" s="74"/>
      <c r="E10" s="74"/>
      <c r="F10" s="65">
        <f t="shared" si="0"/>
        <v>0</v>
      </c>
      <c r="G10" s="74"/>
      <c r="H10" s="76"/>
      <c r="I10" s="4"/>
      <c r="Q10" s="56" t="s">
        <v>40</v>
      </c>
      <c r="R10" s="56"/>
    </row>
    <row r="11" spans="2:18" x14ac:dyDescent="0.25">
      <c r="B11" s="3"/>
      <c r="C11" s="69" t="str">
        <f>IF(F11&lt;&gt;0,"D","")</f>
        <v/>
      </c>
      <c r="D11" s="74"/>
      <c r="E11" s="74"/>
      <c r="F11" s="65">
        <f t="shared" si="0"/>
        <v>0</v>
      </c>
      <c r="G11" s="74"/>
      <c r="H11" s="76"/>
      <c r="I11" s="4"/>
      <c r="Q11" s="56"/>
      <c r="R11" s="56"/>
    </row>
    <row r="12" spans="2:18" x14ac:dyDescent="0.25">
      <c r="B12" s="3"/>
      <c r="C12" s="69" t="str">
        <f>IF(F12&lt;&gt;0,"E","")</f>
        <v/>
      </c>
      <c r="D12" s="74"/>
      <c r="E12" s="74"/>
      <c r="F12" s="65">
        <f t="shared" si="0"/>
        <v>0</v>
      </c>
      <c r="G12" s="74"/>
      <c r="H12" s="76"/>
      <c r="I12" s="4"/>
    </row>
    <row r="13" spans="2:18" x14ac:dyDescent="0.25">
      <c r="B13" s="3"/>
      <c r="C13" s="69" t="str">
        <f>IF(F13&lt;&gt;0,"F","")</f>
        <v/>
      </c>
      <c r="D13" s="74"/>
      <c r="E13" s="74"/>
      <c r="F13" s="65">
        <f t="shared" si="0"/>
        <v>0</v>
      </c>
      <c r="G13" s="74"/>
      <c r="H13" s="76"/>
      <c r="I13" s="4"/>
    </row>
    <row r="14" spans="2:18" x14ac:dyDescent="0.25">
      <c r="B14" s="3"/>
      <c r="C14" s="69" t="str">
        <f>IF(F14&lt;&gt;0,"G","")</f>
        <v/>
      </c>
      <c r="D14" s="74"/>
      <c r="E14" s="74"/>
      <c r="F14" s="65">
        <f t="shared" si="0"/>
        <v>0</v>
      </c>
      <c r="G14" s="74"/>
      <c r="H14" s="76"/>
      <c r="I14" s="4"/>
    </row>
    <row r="15" spans="2:18" x14ac:dyDescent="0.25">
      <c r="B15" s="3"/>
      <c r="C15" s="69" t="str">
        <f>IF(F15&lt;&gt;0,"H","")</f>
        <v/>
      </c>
      <c r="D15" s="74"/>
      <c r="E15" s="74"/>
      <c r="F15" s="65">
        <f t="shared" si="0"/>
        <v>0</v>
      </c>
      <c r="G15" s="74"/>
      <c r="H15" s="76"/>
      <c r="I15" s="4"/>
    </row>
    <row r="16" spans="2:18" x14ac:dyDescent="0.25">
      <c r="B16" s="3"/>
      <c r="C16" s="69" t="str">
        <f>IF(F16&lt;&gt;0,"I","")</f>
        <v/>
      </c>
      <c r="D16" s="74"/>
      <c r="E16" s="74"/>
      <c r="F16" s="65">
        <f t="shared" si="0"/>
        <v>0</v>
      </c>
      <c r="G16" s="74"/>
      <c r="H16" s="76"/>
      <c r="I16" s="4"/>
    </row>
    <row r="17" spans="2:9" x14ac:dyDescent="0.25">
      <c r="B17" s="3"/>
      <c r="C17" s="69" t="str">
        <f>IF(F17&lt;&gt;0,"J","")</f>
        <v/>
      </c>
      <c r="D17" s="74"/>
      <c r="E17" s="74"/>
      <c r="F17" s="65">
        <f t="shared" si="0"/>
        <v>0</v>
      </c>
      <c r="G17" s="74"/>
      <c r="H17" s="76"/>
      <c r="I17" s="4"/>
    </row>
    <row r="18" spans="2:9" x14ac:dyDescent="0.25">
      <c r="B18" s="3"/>
      <c r="C18" s="69" t="str">
        <f>IF(F18&lt;&gt;0,"K","")</f>
        <v/>
      </c>
      <c r="D18" s="74"/>
      <c r="E18" s="74"/>
      <c r="F18" s="65">
        <f t="shared" si="0"/>
        <v>0</v>
      </c>
      <c r="G18" s="74"/>
      <c r="H18" s="76"/>
      <c r="I18" s="4"/>
    </row>
    <row r="19" spans="2:9" x14ac:dyDescent="0.25">
      <c r="B19" s="3"/>
      <c r="C19" s="69" t="str">
        <f>IF(F19&lt;&gt;0,"L","")</f>
        <v/>
      </c>
      <c r="D19" s="74"/>
      <c r="E19" s="74"/>
      <c r="F19" s="65">
        <f t="shared" si="0"/>
        <v>0</v>
      </c>
      <c r="G19" s="74"/>
      <c r="H19" s="76"/>
      <c r="I19" s="4"/>
    </row>
    <row r="20" spans="2:9" x14ac:dyDescent="0.25">
      <c r="B20" s="3"/>
      <c r="C20" s="69" t="str">
        <f>IF(F20&lt;&gt;0,"M","")</f>
        <v/>
      </c>
      <c r="D20" s="74"/>
      <c r="E20" s="74"/>
      <c r="F20" s="65">
        <f t="shared" si="0"/>
        <v>0</v>
      </c>
      <c r="G20" s="74"/>
      <c r="H20" s="76"/>
      <c r="I20" s="4"/>
    </row>
    <row r="21" spans="2:9" x14ac:dyDescent="0.25">
      <c r="B21" s="3"/>
      <c r="C21" s="69" t="str">
        <f>IF(F21&lt;&gt;0,"N","")</f>
        <v/>
      </c>
      <c r="D21" s="74"/>
      <c r="E21" s="74"/>
      <c r="F21" s="65">
        <f t="shared" si="0"/>
        <v>0</v>
      </c>
      <c r="G21" s="74"/>
      <c r="H21" s="76"/>
      <c r="I21" s="4"/>
    </row>
    <row r="22" spans="2:9" ht="15.75" thickBot="1" x14ac:dyDescent="0.3">
      <c r="B22" s="3"/>
      <c r="C22" s="70" t="str">
        <f>IF(F22&lt;&gt;0,"O","")</f>
        <v/>
      </c>
      <c r="D22" s="75"/>
      <c r="E22" s="75"/>
      <c r="F22" s="71">
        <f t="shared" si="0"/>
        <v>0</v>
      </c>
      <c r="G22" s="75"/>
      <c r="H22" s="77"/>
      <c r="I22" s="4"/>
    </row>
    <row r="23" spans="2:9" ht="15.75" thickBot="1" x14ac:dyDescent="0.3">
      <c r="B23" s="3"/>
      <c r="C23" s="2"/>
      <c r="D23" s="2"/>
      <c r="E23" s="2"/>
      <c r="F23" s="2"/>
      <c r="G23" s="2"/>
      <c r="H23" s="2"/>
      <c r="I23" s="4"/>
    </row>
    <row r="24" spans="2:9" ht="30.75" thickBot="1" x14ac:dyDescent="0.3">
      <c r="B24" s="3"/>
      <c r="C24" s="2"/>
      <c r="D24" s="2"/>
      <c r="E24" s="72" t="s">
        <v>41</v>
      </c>
      <c r="F24" s="73">
        <f>SUM(F8:F22)</f>
        <v>0</v>
      </c>
      <c r="G24" s="2"/>
      <c r="H24" s="2"/>
      <c r="I24" s="4"/>
    </row>
    <row r="25" spans="2:9" ht="15.75" thickBot="1" x14ac:dyDescent="0.3">
      <c r="B25" s="5"/>
      <c r="C25" s="6"/>
      <c r="D25" s="6"/>
      <c r="E25" s="6"/>
      <c r="F25" s="6"/>
      <c r="G25" s="6"/>
      <c r="H25" s="6"/>
      <c r="I25" s="7"/>
    </row>
    <row r="26" spans="2:9" x14ac:dyDescent="0.25">
      <c r="C26" t="s">
        <v>43</v>
      </c>
    </row>
  </sheetData>
  <sheetProtection algorithmName="SHA-512" hashValue="RVnsBOdaSrxy7a4mmMQ7WGRqb3WxiWZCIPYWwfzTQCirhZwHva+7mwHL+7uWSKsCdwdh9jb26w7J9b5xQO5FNw==" saltValue="OeMVMGB/4f+1X8j9+efD2Q==" spinCount="100000" sheet="1" objects="1" scenarios="1"/>
  <mergeCells count="2">
    <mergeCell ref="C4:H4"/>
    <mergeCell ref="C2:H2"/>
  </mergeCells>
  <dataValidations count="1">
    <dataValidation type="list" allowBlank="1" showInputMessage="1" showErrorMessage="1" sqref="G8:G22">
      <formula1>$Q$8:$Q$10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Length and Width</vt:lpstr>
      <vt:lpstr>By Square Yard</vt:lpstr>
      <vt:lpstr>Additions and Exclusions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2019-10-25T18:51:56Z</dcterms:modified>
</cp:coreProperties>
</file>